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6720" tabRatio="992" activeTab="10"/>
  </bookViews>
  <sheets>
    <sheet name="status" sheetId="57" r:id="rId1"/>
    <sheet name="73." sheetId="8" r:id="rId2"/>
    <sheet name="74." sheetId="10" r:id="rId3"/>
    <sheet name="75." sheetId="11" r:id="rId4"/>
    <sheet name="76." sheetId="4" r:id="rId5"/>
    <sheet name="77." sheetId="1" r:id="rId6"/>
    <sheet name="78." sheetId="15" r:id="rId7"/>
    <sheet name="79." sheetId="17" r:id="rId8"/>
    <sheet name="80." sheetId="18" r:id="rId9"/>
    <sheet name="81." sheetId="19" r:id="rId10"/>
    <sheet name="82." sheetId="20" r:id="rId11"/>
    <sheet name="83." sheetId="21" r:id="rId12"/>
    <sheet name="84." sheetId="22" r:id="rId13"/>
    <sheet name="85." sheetId="6" r:id="rId14"/>
    <sheet name="86." sheetId="24" r:id="rId15"/>
    <sheet name="87." sheetId="7" r:id="rId16"/>
    <sheet name="88." sheetId="26" r:id="rId17"/>
    <sheet name="89." sheetId="32" r:id="rId18"/>
    <sheet name="90." sheetId="28" r:id="rId19"/>
    <sheet name="91." sheetId="29" r:id="rId20"/>
    <sheet name="92." sheetId="30" r:id="rId21"/>
    <sheet name="93." sheetId="31" r:id="rId22"/>
    <sheet name="94" sheetId="27" r:id="rId23"/>
    <sheet name="95." sheetId="33" r:id="rId24"/>
    <sheet name="96." sheetId="34" r:id="rId25"/>
    <sheet name="97." sheetId="35" r:id="rId26"/>
    <sheet name="98." sheetId="36" r:id="rId27"/>
    <sheet name="99." sheetId="37" r:id="rId28"/>
    <sheet name="100." sheetId="38" r:id="rId29"/>
    <sheet name="101." sheetId="39" r:id="rId30"/>
    <sheet name="102." sheetId="40" r:id="rId31"/>
    <sheet name="103." sheetId="41" r:id="rId32"/>
    <sheet name="104." sheetId="42" r:id="rId33"/>
    <sheet name="105." sheetId="43" r:id="rId34"/>
    <sheet name="106." sheetId="44" r:id="rId35"/>
    <sheet name="107." sheetId="45" r:id="rId36"/>
    <sheet name="108." sheetId="46" r:id="rId37"/>
    <sheet name="109." sheetId="47" r:id="rId38"/>
    <sheet name="110." sheetId="48" r:id="rId39"/>
    <sheet name="111." sheetId="49" r:id="rId40"/>
    <sheet name="112." sheetId="50" r:id="rId41"/>
    <sheet name="113." sheetId="51" r:id="rId42"/>
    <sheet name="114." sheetId="52" r:id="rId43"/>
    <sheet name="115." sheetId="53" r:id="rId44"/>
    <sheet name="116." sheetId="54" r:id="rId45"/>
    <sheet name="117." sheetId="55" r:id="rId46"/>
    <sheet name="118." sheetId="56" r:id="rId47"/>
  </sheets>
  <externalReferences>
    <externalReference r:id="rId48"/>
  </externalReferences>
  <definedNames>
    <definedName name="_xlnm.Print_Area" localSheetId="2">'74.'!$A$1:$G$41</definedName>
    <definedName name="_xlnm.Print_Area" localSheetId="4">'76.'!$A$1:$G$40</definedName>
    <definedName name="_xlnm.Print_Area" localSheetId="5">'77.'!$A$1:$G$43</definedName>
    <definedName name="_xlnm.Print_Area" localSheetId="6">'78.'!$A$1:$G$40</definedName>
    <definedName name="_xlnm.Print_Area" localSheetId="9">'81.'!$A$1:$G$43</definedName>
    <definedName name="_xlnm.Print_Area" localSheetId="11">'83.'!$A$1:$G$40</definedName>
    <definedName name="_xlnm.Print_Area" localSheetId="12">'84.'!$A$1:$G$43</definedName>
    <definedName name="_xlnm.Print_Area" localSheetId="13">'85.'!$A$1:$G$41</definedName>
    <definedName name="_xlnm.Print_Area" localSheetId="23">'95.'!$A$1:$G$65</definedName>
    <definedName name="_xlnm.Print_Area" localSheetId="0">status!$A$1:$L$12</definedName>
  </definedNames>
  <calcPr calcId="144525"/>
</workbook>
</file>

<file path=xl/calcChain.xml><?xml version="1.0" encoding="utf-8"?>
<calcChain xmlns="http://schemas.openxmlformats.org/spreadsheetml/2006/main">
  <c r="F21" i="15" l="1"/>
  <c r="D22" i="6" l="1"/>
  <c r="D22" i="31" l="1"/>
  <c r="D22" i="30"/>
  <c r="D22" i="22"/>
  <c r="D22" i="20" l="1"/>
  <c r="D21" i="10"/>
  <c r="H27" i="10" l="1"/>
  <c r="H25" i="10"/>
  <c r="H24" i="10"/>
  <c r="H23" i="10"/>
  <c r="G22" i="24"/>
  <c r="H25" i="6"/>
  <c r="H15" i="22"/>
  <c r="H14" i="22"/>
  <c r="H16" i="22" s="1"/>
  <c r="D22" i="7" l="1"/>
  <c r="F28" i="31" l="1"/>
  <c r="F46" i="7"/>
  <c r="I14" i="10" l="1"/>
  <c r="J21" i="10"/>
  <c r="I22" i="22"/>
  <c r="Q17" i="57" l="1"/>
  <c r="F8" i="57"/>
  <c r="L11" i="10"/>
  <c r="L8" i="57" l="1"/>
  <c r="K13" i="57"/>
  <c r="K17" i="57" s="1"/>
  <c r="D22" i="21"/>
  <c r="D22" i="19"/>
  <c r="D21" i="15"/>
  <c r="D21" i="1"/>
  <c r="D22" i="18"/>
  <c r="F21" i="1"/>
  <c r="H21" i="10"/>
  <c r="D17" i="15"/>
  <c r="N7" i="57"/>
  <c r="Q8" i="57"/>
  <c r="Q7" i="57"/>
  <c r="N8" i="57"/>
  <c r="N14" i="57" l="1"/>
  <c r="H9" i="57"/>
  <c r="I9" i="57" s="1"/>
  <c r="G9" i="57"/>
  <c r="K9" i="57"/>
  <c r="J9" i="57"/>
  <c r="L9" i="57" s="1"/>
  <c r="L10" i="57" s="1"/>
  <c r="I8" i="57"/>
  <c r="I10" i="57" l="1"/>
  <c r="D17" i="4" l="1"/>
  <c r="D17" i="10"/>
  <c r="D18" i="7" l="1"/>
  <c r="D18" i="33" l="1"/>
  <c r="D18" i="30"/>
  <c r="D18" i="21"/>
  <c r="F22" i="21" l="1"/>
  <c r="F21" i="10" l="1"/>
  <c r="D22" i="33" l="1"/>
  <c r="D22" i="27" l="1"/>
  <c r="G22" i="33" l="1"/>
  <c r="G18" i="17" l="1"/>
  <c r="G18" i="20"/>
  <c r="G22" i="56" l="1"/>
  <c r="G20" i="56"/>
  <c r="G18" i="56"/>
  <c r="G16" i="56"/>
  <c r="G22" i="55"/>
  <c r="G20" i="55"/>
  <c r="G18" i="55"/>
  <c r="G16" i="55"/>
  <c r="G22" i="54"/>
  <c r="G20" i="54"/>
  <c r="G18" i="54"/>
  <c r="G16" i="54"/>
  <c r="G22" i="53"/>
  <c r="G20" i="53"/>
  <c r="G18" i="53"/>
  <c r="G16" i="53"/>
  <c r="G22" i="52"/>
  <c r="G20" i="52"/>
  <c r="G18" i="52"/>
  <c r="G16" i="52"/>
  <c r="G22" i="51"/>
  <c r="G20" i="51"/>
  <c r="G18" i="51"/>
  <c r="G16" i="51"/>
  <c r="G22" i="50"/>
  <c r="G20" i="50"/>
  <c r="G18" i="50"/>
  <c r="G16" i="50"/>
  <c r="G22" i="49"/>
  <c r="G20" i="49"/>
  <c r="G18" i="49"/>
  <c r="G16" i="49"/>
  <c r="G22" i="48"/>
  <c r="G20" i="48"/>
  <c r="G18" i="48"/>
  <c r="G16" i="48"/>
  <c r="G22" i="47"/>
  <c r="G20" i="47"/>
  <c r="G18" i="47"/>
  <c r="G16" i="47"/>
  <c r="G22" i="46"/>
  <c r="G20" i="46"/>
  <c r="G18" i="46"/>
  <c r="G16" i="46"/>
  <c r="G22" i="45"/>
  <c r="G20" i="45"/>
  <c r="G18" i="45"/>
  <c r="G16" i="45"/>
  <c r="G22" i="44"/>
  <c r="G20" i="44"/>
  <c r="G18" i="44"/>
  <c r="G16" i="44"/>
  <c r="G22" i="43"/>
  <c r="G20" i="43"/>
  <c r="G18" i="43"/>
  <c r="G16" i="43"/>
  <c r="G22" i="42"/>
  <c r="G20" i="42"/>
  <c r="G18" i="42"/>
  <c r="G16" i="42"/>
  <c r="G22" i="41"/>
  <c r="G20" i="41"/>
  <c r="G18" i="41"/>
  <c r="G16" i="41"/>
  <c r="G22" i="40"/>
  <c r="G20" i="40"/>
  <c r="G18" i="40"/>
  <c r="G16" i="40"/>
  <c r="G22" i="39"/>
  <c r="G20" i="39"/>
  <c r="G18" i="39"/>
  <c r="G16" i="39"/>
  <c r="G22" i="38"/>
  <c r="G20" i="38"/>
  <c r="G18" i="38"/>
  <c r="G16" i="38"/>
  <c r="G22" i="37"/>
  <c r="G20" i="37"/>
  <c r="G18" i="37"/>
  <c r="G16" i="37"/>
  <c r="G22" i="36"/>
  <c r="G20" i="36"/>
  <c r="G18" i="36"/>
  <c r="G16" i="36"/>
  <c r="G22" i="35"/>
  <c r="G20" i="35"/>
  <c r="G18" i="35"/>
  <c r="G16" i="35"/>
  <c r="G22" i="34"/>
  <c r="G20" i="34"/>
  <c r="G18" i="34"/>
  <c r="G16" i="34"/>
  <c r="G20" i="33"/>
  <c r="J22" i="33"/>
  <c r="H18" i="33"/>
  <c r="G18" i="33"/>
  <c r="G16" i="33"/>
  <c r="G22" i="27"/>
  <c r="G20" i="27"/>
  <c r="G18" i="27"/>
  <c r="G16" i="27"/>
  <c r="G22" i="31"/>
  <c r="G20" i="31"/>
  <c r="G18" i="31"/>
  <c r="G16" i="31"/>
  <c r="G22" i="30"/>
  <c r="G20" i="30"/>
  <c r="G18" i="30"/>
  <c r="G16" i="30"/>
  <c r="G22" i="29"/>
  <c r="G20" i="29"/>
  <c r="G18" i="29"/>
  <c r="G16" i="29"/>
  <c r="G22" i="28"/>
  <c r="G20" i="28"/>
  <c r="G18" i="28"/>
  <c r="G16" i="28"/>
  <c r="G22" i="32"/>
  <c r="G20" i="32"/>
  <c r="G18" i="32"/>
  <c r="G16" i="32"/>
  <c r="G22" i="26"/>
  <c r="G20" i="26"/>
  <c r="G18" i="26"/>
  <c r="G16" i="26"/>
  <c r="G20" i="24"/>
  <c r="G18" i="24"/>
  <c r="G16" i="24"/>
  <c r="G22" i="7"/>
  <c r="G20" i="7"/>
  <c r="G18" i="7"/>
  <c r="G16" i="7"/>
  <c r="G22" i="6"/>
  <c r="G20" i="6"/>
  <c r="G18" i="6"/>
  <c r="G16" i="6"/>
  <c r="G22" i="22"/>
  <c r="G20" i="22"/>
  <c r="G18" i="22"/>
  <c r="G16" i="22"/>
  <c r="G22" i="21"/>
  <c r="G20" i="21"/>
  <c r="H18" i="21"/>
  <c r="G18" i="21"/>
  <c r="G16" i="21"/>
  <c r="G22" i="20"/>
  <c r="G20" i="20"/>
  <c r="G16" i="20"/>
  <c r="G22" i="19"/>
  <c r="G20" i="19"/>
  <c r="G18" i="19"/>
  <c r="G16" i="19"/>
  <c r="G22" i="18"/>
  <c r="G20" i="18"/>
  <c r="G18" i="18"/>
  <c r="G16" i="18"/>
  <c r="G22" i="17"/>
  <c r="G20" i="17"/>
  <c r="G16" i="17"/>
  <c r="G21" i="15"/>
  <c r="G19" i="15"/>
  <c r="G17" i="15"/>
  <c r="G15" i="15"/>
  <c r="H21" i="1"/>
  <c r="G21" i="1"/>
  <c r="G19" i="1"/>
  <c r="G17" i="1"/>
  <c r="G15" i="1"/>
  <c r="G21" i="4"/>
  <c r="G19" i="4"/>
  <c r="H17" i="4"/>
  <c r="G17" i="4"/>
  <c r="G15" i="4"/>
  <c r="I11" i="4"/>
  <c r="G21" i="11"/>
  <c r="G19" i="11"/>
  <c r="G17" i="11"/>
  <c r="G15" i="11"/>
  <c r="G21" i="10"/>
  <c r="G19" i="10"/>
  <c r="G17" i="10"/>
  <c r="G15" i="10"/>
  <c r="G22" i="8"/>
  <c r="G20" i="8"/>
  <c r="G18" i="8"/>
  <c r="G16" i="8"/>
  <c r="E10" i="57"/>
  <c r="D10" i="57"/>
  <c r="C10" i="57"/>
  <c r="H10" i="57"/>
  <c r="G10" i="57"/>
  <c r="F9" i="57"/>
  <c r="F10" i="57"/>
  <c r="K10" i="57" l="1"/>
  <c r="J10" i="57"/>
</calcChain>
</file>

<file path=xl/sharedStrings.xml><?xml version="1.0" encoding="utf-8"?>
<sst xmlns="http://schemas.openxmlformats.org/spreadsheetml/2006/main" count="2252" uniqueCount="364">
  <si>
    <t xml:space="preserve">ADP YEAR &amp; ADP NO. </t>
  </si>
  <si>
    <t>NAME OF PROJECT</t>
  </si>
  <si>
    <t xml:space="preserve">LOCATION (TALUKA/DISTRICT): </t>
  </si>
  <si>
    <t>FINANCIAL STATUS</t>
  </si>
  <si>
    <t>PC-III (B) FORM</t>
  </si>
  <si>
    <t>(REVISED - 2019)</t>
  </si>
  <si>
    <t>i) ADP Allocations for the current Year</t>
  </si>
  <si>
    <t xml:space="preserve">ii) Total Release for the Current Year </t>
  </si>
  <si>
    <t>iii) Expenditure during the month</t>
  </si>
  <si>
    <t>iv) Total Expenditure since commecement</t>
  </si>
  <si>
    <t>PHYSICAL STATUS</t>
  </si>
  <si>
    <t>Physical achievements during the month under report</t>
  </si>
  <si>
    <t xml:space="preserve">SR. NO. </t>
  </si>
  <si>
    <t>ITEMS</t>
  </si>
  <si>
    <t>UNIT</t>
  </si>
  <si>
    <t>QUANTITITES</t>
  </si>
  <si>
    <t>REMARKS</t>
  </si>
  <si>
    <t>OUTPUT INDICATORS</t>
  </si>
  <si>
    <t>Bank on Recruitment</t>
  </si>
  <si>
    <t>Delay in Consultants Appointments</t>
  </si>
  <si>
    <t>Lack of Coordination between Fed/Pro Govts.</t>
  </si>
  <si>
    <t xml:space="preserve">Land Acquisition </t>
  </si>
  <si>
    <t xml:space="preserve">Turn Over PD/Staff </t>
  </si>
  <si>
    <t xml:space="preserve">Concept &amp; Design Problems </t>
  </si>
  <si>
    <t>Delay in Release of Fund</t>
  </si>
  <si>
    <t xml:space="preserve">PROBLEMS/BOTTLENECKS IN PROJECTS IMPLEMENTATION </t>
  </si>
  <si>
    <t xml:space="preserve">Law &amp; Order Situation </t>
  </si>
  <si>
    <t xml:space="preserve">Management Capacity </t>
  </si>
  <si>
    <t>Non Existance of PMUs</t>
  </si>
  <si>
    <t xml:space="preserve">Intra-Departmental Problems </t>
  </si>
  <si>
    <t>Procurement Problems</t>
  </si>
  <si>
    <t xml:space="preserve">Contractor's Problem </t>
  </si>
  <si>
    <t>Others</t>
  </si>
  <si>
    <t xml:space="preserve">GOVERNMENT OF SINDH
PLANNING &amp; DEVELOPMENT </t>
  </si>
  <si>
    <t>IMPLEMENTATION OF DEVELOPMENT PROJECTS 
(TO BE FURNISHED BY 10TH DAY OF EACH MONTH)</t>
  </si>
  <si>
    <t>2019-20 ADP No.76</t>
  </si>
  <si>
    <t xml:space="preserve">Jamshoro, Thatta &amp; Umerkot  </t>
  </si>
  <si>
    <t>Rev:</t>
  </si>
  <si>
    <t>2019-20 ADP No.77</t>
  </si>
  <si>
    <t>Conservation / Restoration / Preservation of Retaining wall and Dangerous  Structures of Pucca Fort Hyderabad. (Revised)</t>
  </si>
  <si>
    <t>Hyderabad</t>
  </si>
  <si>
    <t>2019-20 ADP No.85</t>
  </si>
  <si>
    <t>Provision of  missing facilities at Kashi Institute @ Bhitshah &amp; Conservation &amp; Restoration of Dabgeer Mosque at Thatta. (Revised)</t>
  </si>
  <si>
    <t>Thatta &amp; Matiari</t>
  </si>
  <si>
    <t>2019-20 ADP No.87</t>
  </si>
  <si>
    <t xml:space="preserve">Establishment of Museum, Research Centre and Rest House @ Archaeological Site at Chanhyo Jo Daro (Modified) </t>
  </si>
  <si>
    <t>S.B.A</t>
  </si>
  <si>
    <t>FINANCIAL STATUS:</t>
  </si>
  <si>
    <t>Total:</t>
  </si>
  <si>
    <t xml:space="preserve">C:  </t>
  </si>
  <si>
    <t>Cap</t>
  </si>
  <si>
    <t xml:space="preserve">Cap:  </t>
  </si>
  <si>
    <t>Sindh indigenious Traditional Crafts Company (SITCO) (Capacity Building &amp; Assistance to Producer / Civil Society Organization)</t>
  </si>
  <si>
    <t>Karachi</t>
  </si>
  <si>
    <t>Protection, Preservation and Promotion of Protected Archaeological Sites and Monuments in Sindh (Revised) 
(C:836.198+R:154.802) (SDG # 8,11)</t>
  </si>
  <si>
    <t>2019-20 ADP No.74.</t>
  </si>
  <si>
    <t>2019-20 ADP No.73.</t>
  </si>
  <si>
    <t>2019-20 ADP No.75</t>
  </si>
  <si>
    <t>Sindh</t>
  </si>
  <si>
    <t>Development of Summer Resorts at Gorakh Hills District Dadu (Re-revised) (C:2814.000+R:232.000) (SDG # 8)</t>
  </si>
  <si>
    <t>Dadu</t>
  </si>
  <si>
    <t>Cap:</t>
  </si>
  <si>
    <t>2019-20 ADP No.78.</t>
  </si>
  <si>
    <t>Preservation of Old Chief Court Session Court Khairpur (Revised) (C:139.979+R:14.311) (SDG # 11)</t>
  </si>
  <si>
    <t>Khairpur</t>
  </si>
  <si>
    <t>2019-20 ADP No.81</t>
  </si>
  <si>
    <t>Restoration and Conservation of Kot Diji Fort District Khairpur (C:147.060+R:0.000)</t>
  </si>
  <si>
    <t>2019-20 ADP No.94</t>
  </si>
  <si>
    <t>Acceleration of Additional Facilities at Culture Centre Kamal Dero (C:29.200+R:9.237)</t>
  </si>
  <si>
    <t>2019-20 ADP No.79</t>
  </si>
  <si>
    <t>Construction of Museum, Library &amp; Allied Facilities at Dargah Sharif Hazrat Allama Mian Ghulam Muhammad Mahesar, Kamal Dero at Taluka Gambat (Revised) (C:94.357+R:3.370) (SDG # 4)</t>
  </si>
  <si>
    <t>2019-20 ADP No.82</t>
  </si>
  <si>
    <t>Construction of Auditorium Hall, Rest House and Main Entrance Gate at Dargah Hazrat Sardar Ahmed Shah Lakyari Taluka Saeedabad, District Matiari. (C:73.021+R:26.979) (SDG # 4)</t>
  </si>
  <si>
    <t>Matiari</t>
  </si>
  <si>
    <t>2019-20 ADP No.83</t>
  </si>
  <si>
    <t>Establishment of Auditorium at Dadu (C:42.208+R:24.830) (Revised) (SDG # 4)</t>
  </si>
  <si>
    <t>2019-20 ADP No.84</t>
  </si>
  <si>
    <t>Provision of Ferry Service at Sukkur and Keenjhar Lake to facilitate the Tourists. (Revised) (C:92.529+R:7.039) (SDG # 8)</t>
  </si>
  <si>
    <t>Sukkur &amp; Thatta</t>
  </si>
  <si>
    <t>2019-20 ADP No.92</t>
  </si>
  <si>
    <t>Missing Allied facilities of Cultural Complex at Sukkur (C:62.938+R:7.062) (SDG # 8)</t>
  </si>
  <si>
    <t>Sukkur</t>
  </si>
  <si>
    <t>2019-20 ADP No.93</t>
  </si>
  <si>
    <t>Missing Allied facilities of Motel/Hotel at Garhi Khuda Bux Bhutto Larkano (C:63.693+R:6.307)</t>
  </si>
  <si>
    <t>Larkano</t>
  </si>
  <si>
    <t>2019-20 ADP No.95</t>
  </si>
  <si>
    <t>Construction of Public Library with Auditorium in Kunri District Umerkot (Revised) (C:77.155+R:17.926)</t>
  </si>
  <si>
    <t>Umerkot</t>
  </si>
  <si>
    <t>2019-20 ADP No.80</t>
  </si>
  <si>
    <t>Conservation / Rehabilitation of  Mitha Ram Hostel, Karachi (C:47.231+R:39.645) (SDG # 11)</t>
  </si>
  <si>
    <t>FINANCIAL STATUS:(U/R)</t>
  </si>
  <si>
    <t>2019-20 ADP No.86</t>
  </si>
  <si>
    <t>Establishment &amp; Improvement of Samabra Inn Larkano (Revised) (C:72.845+R:12.155)</t>
  </si>
  <si>
    <t>2019-20 ADP No.88</t>
  </si>
  <si>
    <t xml:space="preserve">Missing Allied Facilities of Tourism Information Centre PITHM Karachi (C:23.420+R:6.580) </t>
  </si>
  <si>
    <t xml:space="preserve">Karachi </t>
  </si>
  <si>
    <t>2019-20 ADP No.89</t>
  </si>
  <si>
    <t xml:space="preserve">Missing Allied Facilities Motel at Hawksbay Karachi (C:32.650+R:7.350) </t>
  </si>
  <si>
    <t>2019-20 ADP No.90</t>
  </si>
  <si>
    <t>Missing Allied Facilities for Motel and Information Centre at Mohen-Jo-Daro, Larkano (C:23.196+R:6.814)</t>
  </si>
  <si>
    <t>2019-20 ADP No.91</t>
  </si>
  <si>
    <t>Establishment of Amjad Sabri Institute of Sufi Music and Qawali at Karachi (C:34.498+R:25.502)(SDG # 8)</t>
  </si>
  <si>
    <t>2019-20 ADP No.96</t>
  </si>
  <si>
    <t>Provision of Missing Allied Facilities in Larkano Arts Complex,Larkano</t>
  </si>
  <si>
    <t>2019-20 ADP No.97</t>
  </si>
  <si>
    <t>Provision of Missing Allied Facilities in Culture Complex at Umerkot.</t>
  </si>
  <si>
    <t>Provision of Missing Allied Facilities in Culture Complex at Nawabshah.</t>
  </si>
  <si>
    <t>Nawabshah</t>
  </si>
  <si>
    <t>2019-20 ADP No.98</t>
  </si>
  <si>
    <t>2019-20 ADP No.99</t>
  </si>
  <si>
    <t>Provision of Missing Allied Facilities in Culture Centre at Nagarparkar.</t>
  </si>
  <si>
    <t>Nagarparkar</t>
  </si>
  <si>
    <t>2019-20 ADP No.100</t>
  </si>
  <si>
    <t>Provision of Missing Allied Facilities in Culture Centre at Kotri</t>
  </si>
  <si>
    <t>Jamshoro</t>
  </si>
  <si>
    <t>2019-20 ADP No.101</t>
  </si>
  <si>
    <t>Provision of Missing Allied Facilities in Library at Sujawal.</t>
  </si>
  <si>
    <t xml:space="preserve">Sujawal </t>
  </si>
  <si>
    <t>2019-20 ADP No.102</t>
  </si>
  <si>
    <t>Provision of Missing Allied Facilities in Library at K.N. Shah.</t>
  </si>
  <si>
    <t>2019-20 ADP No.103</t>
  </si>
  <si>
    <t xml:space="preserve">Hyderabad </t>
  </si>
  <si>
    <t>2019-20 ADP No.104</t>
  </si>
  <si>
    <t>Provision of Missing Allied Facilities &amp; Constrcution of Auditorium Hall and Waiting area at Dargah  Jaral Shah, Taluka Larkano District Larkano.</t>
  </si>
  <si>
    <t>2019-20 ADP No.105</t>
  </si>
  <si>
    <t>Provision of Missing Allied Facilities  in Baqar Lake Resort at District Sanghar</t>
  </si>
  <si>
    <t>Sanghar</t>
  </si>
  <si>
    <t>2019-20 ADP No.106</t>
  </si>
  <si>
    <t>Provision of Additional Allied Facilities &amp; External Development at Sindh Institute for Music &amp; Performing Arts  &amp; DR. N.A Balouch Institute at Jamshoro</t>
  </si>
  <si>
    <t>2019-20 ADP No.107</t>
  </si>
  <si>
    <t>Provision of Additional Allied Facilities &amp; External Development of Culture Department offices near Rumi Graveyard at Northern Bypass, Karachi</t>
  </si>
  <si>
    <t>2019-20 ADP No.108</t>
  </si>
  <si>
    <t>Provision of Additional Allied Facilities &amp; External Development of Sub-office of Antiquities &amp; Archaeological Museum Sukkur</t>
  </si>
  <si>
    <t>2019-20 ADP No.109</t>
  </si>
  <si>
    <t>Protection, Preservation &amp; Conservation of Tomb of Jam Nizamuddin in Makli Necropolis.</t>
  </si>
  <si>
    <t>Thatta</t>
  </si>
  <si>
    <t>2019-20 ADP No.110</t>
  </si>
  <si>
    <t>Establishment of Culture Centre at Moro.</t>
  </si>
  <si>
    <t>N.Feroze</t>
  </si>
  <si>
    <t>Establishment of Muhammad Ibrahim Joyo Translation Bureau at Jamshoro</t>
  </si>
  <si>
    <t>2019-20 ADP No.111</t>
  </si>
  <si>
    <t>2019-20 ADP No.112</t>
  </si>
  <si>
    <t>Provision of Missing Allied Facilities in Sindhi Dictionary Board, Hyderabad</t>
  </si>
  <si>
    <t>2019-20 ADP No.113</t>
  </si>
  <si>
    <t>Provision of Missing Allied  Facilities &amp;  Sewerage system at Tourism Sites of Thatta (Haleji lake &amp; Shahjahan Restaurant)</t>
  </si>
  <si>
    <t>2019-20 ADP No.114</t>
  </si>
  <si>
    <t>Establishment of Model Library in Gulzar Khalil, District Umarkot.</t>
  </si>
  <si>
    <t>2019-20 ADP No.115</t>
  </si>
  <si>
    <t>Establishment of Digitization &amp; Conservation Laboratory for providing Physical Treatments, Testing, Cleaning and Protecting of Decaying Artifacts, i.e. Stones, Coins, Manuscripts etc.</t>
  </si>
  <si>
    <t>Provision of Missing Allied facilities and Extension of Pakistan Institute of Tourism &amp; Hotel Management  (PITHM) Karachi</t>
  </si>
  <si>
    <t>2019-20 ADP No.116</t>
  </si>
  <si>
    <t>2019-20 ADP No.117</t>
  </si>
  <si>
    <t>Missing Allied Facilities at site office Bhodesar, Nagarparkar.</t>
  </si>
  <si>
    <t>Tharparkar</t>
  </si>
  <si>
    <t>Provision of Missing Allied Facilities and Up-liftment of Old Bungalows at Keenjhar Lake, Thatta.</t>
  </si>
  <si>
    <t>2019-20 ADP No.118</t>
  </si>
  <si>
    <t>Provision of Missing Allied Facilities &amp; External Development in Guest House for Artists and Writers at Hyderabad  and in Majid Bhurgari Language Engineering Center at Hyderabad</t>
  </si>
  <si>
    <t>Establishment of Motels,  Improvement / Renovation  of existing Motels / Resorts in Sindh Sehwan, Thatta including Umerkot. (Revised) (i)</t>
  </si>
  <si>
    <t>Revenue</t>
  </si>
  <si>
    <t>Capital</t>
  </si>
  <si>
    <t>-</t>
  </si>
  <si>
    <t>Civil</t>
  </si>
  <si>
    <t>CFT</t>
  </si>
  <si>
    <t>Civil Work</t>
  </si>
  <si>
    <t>--</t>
  </si>
  <si>
    <t xml:space="preserve">     (Rs. In million)</t>
  </si>
  <si>
    <t>No. of Scheme</t>
  </si>
  <si>
    <t xml:space="preserve"> Allocation 2019-20</t>
  </si>
  <si>
    <t>On-Going</t>
  </si>
  <si>
    <t>Total</t>
  </si>
  <si>
    <t xml:space="preserve">Rev: </t>
  </si>
  <si>
    <t>Fabrication of tor steel</t>
  </si>
  <si>
    <t>First class deodar wood</t>
  </si>
  <si>
    <t>P.JOB</t>
  </si>
  <si>
    <t>New</t>
  </si>
  <si>
    <t>Fabrication of mild steel</t>
  </si>
  <si>
    <t>Reinforcment cement concrete work</t>
  </si>
  <si>
    <t>Laying white marble flooring</t>
  </si>
  <si>
    <t>STRUCTION FOF STAGE FOR OPEN AIR AUDITORIUM WITH LAVATORY BLOCK (GROUND FLOOR)-A</t>
  </si>
  <si>
    <t>CONSTRUCTION OF LUNGARKHANO/HALL AND GUEST HOUSE WITH LAVATORY BLOCK (GROUND FLOOR)-B</t>
  </si>
  <si>
    <t>CONSTRUCTION OF LUNGARKHANO/HALL AND GUEST HOUSE WITH LAVATORY BLOCK (FIRST FLOOR)-B</t>
  </si>
  <si>
    <t>Provinding and fixing in position teak wood door, window ventilators</t>
  </si>
  <si>
    <t>Preparing of detailed topographical 
survey plan</t>
  </si>
  <si>
    <t>Terrace flooring 3"</t>
  </si>
  <si>
    <t>Dusting and cleaninf of wall</t>
  </si>
  <si>
    <t>Restoration of wall by burnt brick</t>
  </si>
  <si>
    <t>P.SFT</t>
  </si>
  <si>
    <t>P.CFT</t>
  </si>
  <si>
    <t>P.CWT</t>
  </si>
  <si>
    <t>CONSERVATION OF MUSEUM</t>
  </si>
  <si>
    <t>PUCCA FORT MUSEUM</t>
  </si>
  <si>
    <t>Dismentling of badly damaged and cracked brick masonary walls</t>
  </si>
  <si>
    <t>Excavation in foundation of building</t>
  </si>
  <si>
    <t>%0CFT</t>
  </si>
  <si>
    <t xml:space="preserve">Cement concrete brick </t>
  </si>
  <si>
    <t>Pacca brick work</t>
  </si>
  <si>
    <t>Cement concrete plain</t>
  </si>
  <si>
    <t>Reinforced cement concrete work</t>
  </si>
  <si>
    <t>%CFT</t>
  </si>
  <si>
    <t>Per.Cwt</t>
  </si>
  <si>
    <t>Cement plaster 1:4 upto 12' height 
3/4" thick</t>
  </si>
  <si>
    <t>Cement plaster 1:4 upto 12' height 
1/2" thick</t>
  </si>
  <si>
    <t>Supplying &amp; fixing in position Aluminium Channels</t>
  </si>
  <si>
    <t>Iron steel grill using solid</t>
  </si>
  <si>
    <t>Laying white marble</t>
  </si>
  <si>
    <t>Providing and fixing 3/8" thick marble</t>
  </si>
  <si>
    <t>Pacca brick work in ground floor</t>
  </si>
  <si>
    <t>Providing and Laying tiles glazed</t>
  </si>
  <si>
    <t>%SFT</t>
  </si>
  <si>
    <t>Filling watering and ramming earth 
under floor</t>
  </si>
  <si>
    <t>Porecelene tiles of approved design</t>
  </si>
  <si>
    <t>Reinforced cement concrete work 
including all labour and material</t>
  </si>
  <si>
    <t>Fabrication of tor steel reinforcement  for
cement concrete</t>
  </si>
  <si>
    <t>Pacca brick work in FF</t>
  </si>
  <si>
    <t>First class deodar woodjoinery in doors 
and windows FF</t>
  </si>
  <si>
    <t>PSFT</t>
  </si>
  <si>
    <t>Porecelene tiles of approved design FF</t>
  </si>
  <si>
    <t>CIVIL WORK</t>
  </si>
  <si>
    <t>Fabrication of mild steel reinforcement 
for CC</t>
  </si>
  <si>
    <t>False cailing of plaster paris</t>
  </si>
  <si>
    <t>Filling watering ramming earth under 
floor ezcavated from out side</t>
  </si>
  <si>
    <t>Cement plaster 1:4 upto 20' height 
3/8" thick</t>
  </si>
  <si>
    <t>P/F cement paving blocks flooring</t>
  </si>
  <si>
    <t>Random rubble masonary</t>
  </si>
  <si>
    <t>CIVILWORK</t>
  </si>
  <si>
    <t>RCC  work including all labour and 
material</t>
  </si>
  <si>
    <t>Fabrication of tor steel reinforcement for cement concrete</t>
  </si>
  <si>
    <t>Cement concrete plain including 
placing compacting</t>
  </si>
  <si>
    <t>Filling watering and ramming</t>
  </si>
  <si>
    <t>Two coats of bitumen laid</t>
  </si>
  <si>
    <t>Pacca brick work in foundation</t>
  </si>
  <si>
    <t>Damp proof course with cement sand and shingle concrete</t>
  </si>
  <si>
    <t>Extra lead 2 miles</t>
  </si>
  <si>
    <t>Angle iron vertical post for barbed wire 
fencing of size 2" x 2" 1/4"</t>
  </si>
  <si>
    <t>P-CFT</t>
  </si>
  <si>
    <t>P-CWT</t>
  </si>
  <si>
    <t>P-RFT</t>
  </si>
  <si>
    <t>Cement plaster 1:4 inside U/G tank</t>
  </si>
  <si>
    <t>Applying bitumen coating on RCC 
external surface of U.G. tank</t>
  </si>
  <si>
    <t>CARTAGE OF MATERIAL</t>
  </si>
  <si>
    <t>Cement</t>
  </si>
  <si>
    <t>Fine aggregates sand</t>
  </si>
  <si>
    <t>Course Aggregates crush</t>
  </si>
  <si>
    <t>Steel</t>
  </si>
  <si>
    <t>Bricks</t>
  </si>
  <si>
    <t>Stone</t>
  </si>
  <si>
    <t>P-BEG</t>
  </si>
  <si>
    <t>P-No</t>
  </si>
  <si>
    <t>DIFFERENCE IN COST OF MATERIAL</t>
  </si>
  <si>
    <t>Fabrication of tor steel reinforcement 
for cement concrete</t>
  </si>
  <si>
    <t>Earth for slush or daldal</t>
  </si>
  <si>
    <t>Erection and removal of centering for 
RCC</t>
  </si>
  <si>
    <t>Cemenr concrete plain including 
placing compacting</t>
  </si>
  <si>
    <t>Per bag</t>
  </si>
  <si>
    <t>Per ton</t>
  </si>
  <si>
    <t>AUDITORIUM UNIT</t>
  </si>
  <si>
    <t>LIBRARY UNIT</t>
  </si>
  <si>
    <t>GOVERNMENT OF SINDH
CULTURE, TOURISM &amp; ANTIQUITIES DEPARTMENT
MONTHLY PROGRESS REPORT 
FOR THE MONTH OF Nov 2019 DEVELOPMENT SCHEMES</t>
  </si>
  <si>
    <t>JULY</t>
  </si>
  <si>
    <t>AUG</t>
  </si>
  <si>
    <t>SEP</t>
  </si>
  <si>
    <t>OCT</t>
  </si>
  <si>
    <t>NOV</t>
  </si>
  <si>
    <t>Expenditure upto Nov, 2019</t>
  </si>
  <si>
    <t>Released Fund upto NOV, 2019</t>
  </si>
  <si>
    <t>Country brick masonry</t>
  </si>
  <si>
    <t>P.Cft</t>
  </si>
  <si>
    <t>Repair of domes holes</t>
  </si>
  <si>
    <t>Each</t>
  </si>
  <si>
    <t>Excavation</t>
  </si>
  <si>
    <t>Providing anti termite</t>
  </si>
  <si>
    <t>Cement concrete brick</t>
  </si>
  <si>
    <t>paving blocks</t>
  </si>
  <si>
    <t>fabrication</t>
  </si>
  <si>
    <t>pacca brick</t>
  </si>
  <si>
    <t>White marble</t>
  </si>
  <si>
    <t>Primary coat</t>
  </si>
  <si>
    <t>Distempering</t>
  </si>
  <si>
    <t>Two coats of bitumen</t>
  </si>
  <si>
    <t>Providing and laying porecelene</t>
  </si>
  <si>
    <t>RCC work</t>
  </si>
  <si>
    <t>%0Cft</t>
  </si>
  <si>
    <t>P.Sft</t>
  </si>
  <si>
    <t>%Cft</t>
  </si>
  <si>
    <t>%Sft</t>
  </si>
  <si>
    <t>per no</t>
  </si>
  <si>
    <t>Filling watering ang ramming</t>
  </si>
  <si>
    <t>P/fixing 3/8" thick marble</t>
  </si>
  <si>
    <t>P/Laying tiles</t>
  </si>
  <si>
    <t>Glazed tile</t>
  </si>
  <si>
    <t>P/Appliing hi bond</t>
  </si>
  <si>
    <t>Providing and fixing with jute</t>
  </si>
  <si>
    <t>Preparing the surface &amp; applying Rock</t>
  </si>
  <si>
    <t>P.Cwt</t>
  </si>
  <si>
    <t>%.Sft</t>
  </si>
  <si>
    <t>p.Sft</t>
  </si>
  <si>
    <t xml:space="preserve"> </t>
  </si>
  <si>
    <t xml:space="preserve">               </t>
  </si>
  <si>
    <t>Thick galaxy granite slab</t>
  </si>
  <si>
    <t>Development and construction of ferry</t>
  </si>
  <si>
    <t>P.No</t>
  </si>
  <si>
    <t>Development and construction of jetty</t>
  </si>
  <si>
    <t>CFt</t>
  </si>
  <si>
    <t>suppling and filling sand under floor</t>
  </si>
  <si>
    <t xml:space="preserve">Add extra 3 miles lead </t>
  </si>
  <si>
    <t xml:space="preserve">CCB  or stone </t>
  </si>
  <si>
    <t>Cement plaster 1:4 upto 20' height 
1/2" thick</t>
  </si>
  <si>
    <t>Excavation in foundation of building 
bridges</t>
  </si>
  <si>
    <t>CCB  or stone  ballast</t>
  </si>
  <si>
    <t>Wiring for light or fan</t>
  </si>
  <si>
    <t>Per point</t>
  </si>
  <si>
    <t>Wiring for plug point</t>
  </si>
  <si>
    <t>Wiring for call bell point</t>
  </si>
  <si>
    <t>PVC insulated  with size 2-7/.036</t>
  </si>
  <si>
    <t>PVC insulated  with size 2-7/.029</t>
  </si>
  <si>
    <t>PVC insulated  with size 2-7/.044</t>
  </si>
  <si>
    <t>Two point 5 amp plug</t>
  </si>
  <si>
    <t xml:space="preserve">One way SP 5amp </t>
  </si>
  <si>
    <t>P-Mtr</t>
  </si>
  <si>
    <t>S/F LED light square</t>
  </si>
  <si>
    <t>P/F european type white glazed</t>
  </si>
  <si>
    <t>Squating type white glazed</t>
  </si>
  <si>
    <t>Lavatory basin in whilte glazed</t>
  </si>
  <si>
    <t>PVC floor trap</t>
  </si>
  <si>
    <t>Long bip cock</t>
  </si>
  <si>
    <t xml:space="preserve">Muslim shower </t>
  </si>
  <si>
    <t>Concealed stop cock</t>
  </si>
  <si>
    <t>Doubled bowl</t>
  </si>
  <si>
    <t>Bowl mixture</t>
  </si>
  <si>
    <t>Valinity</t>
  </si>
  <si>
    <t>Nos.</t>
  </si>
  <si>
    <t>PVC pressure pipe of class C</t>
  </si>
  <si>
    <t>RFT</t>
  </si>
  <si>
    <t>Tiles glazed 6" x 6"</t>
  </si>
  <si>
    <t>Priming Coat of chalk distemper</t>
  </si>
  <si>
    <t>Distemering Three coats</t>
  </si>
  <si>
    <t>SFT</t>
  </si>
  <si>
    <t>White marble Flooring fine</t>
  </si>
  <si>
    <t>Burma teak wood doors windows</t>
  </si>
  <si>
    <t>Thick marble Slab</t>
  </si>
  <si>
    <t>wiring for plug point</t>
  </si>
  <si>
    <t>PVC insulated with size 2-7/.029</t>
  </si>
  <si>
    <t>PVC insulated with size 2-7/.036</t>
  </si>
  <si>
    <t>PVC insulated with size 2-7/.044</t>
  </si>
  <si>
    <t>PVC insulated with size 4-7/.044</t>
  </si>
  <si>
    <t>Circuit breaker 6,10,15,20,30,40,50, &amp; 
63 amp</t>
  </si>
  <si>
    <t>Circuit breaker 3,5,10,15,20, &amp; 30 amp</t>
  </si>
  <si>
    <t>Circuit breaker 15,20,30,40,50, &amp; 60 
amp</t>
  </si>
  <si>
    <t>One way SP 10/15 amp</t>
  </si>
  <si>
    <t>Two pin 5 amp</t>
  </si>
  <si>
    <t>Three pin 5 amp</t>
  </si>
  <si>
    <t>Three pin 10/15 amp</t>
  </si>
  <si>
    <t>Bakelite ceiling rose</t>
  </si>
  <si>
    <t>Circuit breaker 400</t>
  </si>
  <si>
    <t>Per Meter</t>
  </si>
  <si>
    <t>Per No.</t>
  </si>
  <si>
    <t>Wiring for light or fan point</t>
  </si>
  <si>
    <t>Distibution board 16 SWG</t>
  </si>
  <si>
    <t>Wall bracket fan</t>
  </si>
  <si>
    <t xml:space="preserve">Energy saver </t>
  </si>
  <si>
    <t>2-40 volts tube light</t>
  </si>
  <si>
    <t>4-40 volts tube light</t>
  </si>
  <si>
    <t>Exaust fan</t>
  </si>
  <si>
    <t>Brass ceiling 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</si>
</sst>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_-;_-@_-"/>
    <numFmt numFmtId="165" formatCode="0.000"/>
    <numFmt numFmtId="166" formatCode="0.0000"/>
    <numFmt numFmtId="167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6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u/>
      <sz val="12"/>
      <color theme="1"/>
      <name val="Book Antiqua"/>
      <family val="1"/>
    </font>
    <font>
      <sz val="14"/>
      <color theme="1"/>
      <name val="Times New Roman"/>
      <family val="1"/>
    </font>
    <font>
      <b/>
      <sz val="14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1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3" fontId="3" fillId="0" borderId="2" xfId="2" applyFont="1" applyBorder="1" applyAlignment="1">
      <alignment vertical="center"/>
    </xf>
    <xf numFmtId="43" fontId="3" fillId="0" borderId="3" xfId="2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43" fontId="3" fillId="0" borderId="1" xfId="2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2" fillId="2" borderId="1" xfId="0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2" borderId="13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2" applyFont="1" applyBorder="1" applyAlignment="1">
      <alignment horizontal="left" vertical="center"/>
    </xf>
    <xf numFmtId="43" fontId="3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3" fontId="3" fillId="0" borderId="1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3" fontId="4" fillId="0" borderId="1" xfId="2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top" wrapText="1"/>
    </xf>
    <xf numFmtId="0" fontId="17" fillId="0" borderId="0" xfId="0" applyFont="1"/>
    <xf numFmtId="167" fontId="17" fillId="0" borderId="0" xfId="2" applyNumberFormat="1" applyFont="1"/>
    <xf numFmtId="165" fontId="0" fillId="0" borderId="0" xfId="0" applyNumberFormat="1"/>
    <xf numFmtId="165" fontId="0" fillId="0" borderId="0" xfId="0" applyNumberFormat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4" fontId="7" fillId="0" borderId="1" xfId="3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3" fontId="4" fillId="0" borderId="1" xfId="2" applyFont="1" applyBorder="1" applyAlignment="1">
      <alignment vertical="center"/>
    </xf>
    <xf numFmtId="43" fontId="3" fillId="0" borderId="8" xfId="2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2" xfId="2" applyFont="1" applyBorder="1" applyAlignment="1">
      <alignment horizontal="center" vertical="center"/>
    </xf>
    <xf numFmtId="43" fontId="3" fillId="0" borderId="3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4" fillId="0" borderId="2" xfId="2" applyFont="1" applyBorder="1" applyAlignment="1">
      <alignment horizontal="left" vertical="center"/>
    </xf>
    <xf numFmtId="43" fontId="4" fillId="0" borderId="8" xfId="2" applyFont="1" applyBorder="1" applyAlignment="1">
      <alignment horizontal="left" vertical="center"/>
    </xf>
    <xf numFmtId="43" fontId="4" fillId="0" borderId="3" xfId="2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</cellXfs>
  <cellStyles count="4">
    <cellStyle name="Comma" xfId="2" builtinId="3"/>
    <cellStyle name="Comma [0]" xfId="3" builtinId="6"/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7%20Dec%202019\MPR%20NOV%202019-20\FINAL%20MPR%20Nov%202019-20%20BY%20SK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0">
        <row r="270"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7"/>
  <sheetViews>
    <sheetView view="pageBreakPreview" zoomScaleSheetLayoutView="100" workbookViewId="0">
      <selection activeCell="K9" sqref="K9"/>
    </sheetView>
  </sheetViews>
  <sheetFormatPr defaultRowHeight="15" x14ac:dyDescent="0.25"/>
  <cols>
    <col min="1" max="1" width="5" customWidth="1"/>
    <col min="2" max="2" width="9.28515625" customWidth="1"/>
    <col min="3" max="3" width="6.28515625" customWidth="1"/>
    <col min="4" max="4" width="11.28515625" bestFit="1" customWidth="1"/>
    <col min="5" max="5" width="10.42578125" customWidth="1"/>
    <col min="6" max="6" width="12.7109375" customWidth="1"/>
    <col min="7" max="7" width="11.140625" customWidth="1"/>
    <col min="8" max="8" width="10.7109375" customWidth="1"/>
    <col min="9" max="9" width="12.5703125" bestFit="1" customWidth="1"/>
    <col min="10" max="10" width="11.28515625" bestFit="1" customWidth="1"/>
    <col min="12" max="12" width="11.28515625" bestFit="1" customWidth="1"/>
    <col min="13" max="13" width="11.28515625" customWidth="1"/>
    <col min="14" max="14" width="13.28515625" bestFit="1" customWidth="1"/>
  </cols>
  <sheetData>
    <row r="1" spans="2:17" ht="21" x14ac:dyDescent="0.35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09"/>
    </row>
    <row r="2" spans="2:17" ht="71.25" customHeight="1" x14ac:dyDescent="0.25">
      <c r="B2" s="143" t="s">
        <v>257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10"/>
    </row>
    <row r="3" spans="2:17" ht="21" x14ac:dyDescent="0.35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80"/>
      <c r="M3" s="109"/>
    </row>
    <row r="4" spans="2:17" ht="16.5" x14ac:dyDescent="0.3">
      <c r="B4" s="73"/>
      <c r="C4" s="73"/>
      <c r="D4" s="73"/>
      <c r="E4" s="73"/>
      <c r="F4" s="73"/>
      <c r="G4" s="73"/>
      <c r="H4" s="73"/>
      <c r="I4" s="73"/>
      <c r="J4" s="73"/>
      <c r="K4" s="150" t="s">
        <v>165</v>
      </c>
      <c r="L4" s="150"/>
      <c r="M4" s="111"/>
    </row>
    <row r="5" spans="2:17" ht="15" customHeight="1" x14ac:dyDescent="0.25">
      <c r="B5" s="144" t="s">
        <v>166</v>
      </c>
      <c r="C5" s="145"/>
      <c r="D5" s="144" t="s">
        <v>167</v>
      </c>
      <c r="E5" s="148"/>
      <c r="F5" s="145"/>
      <c r="G5" s="144" t="s">
        <v>264</v>
      </c>
      <c r="H5" s="148"/>
      <c r="I5" s="145"/>
      <c r="J5" s="144" t="s">
        <v>263</v>
      </c>
      <c r="K5" s="148"/>
      <c r="L5" s="145"/>
      <c r="M5" s="112"/>
    </row>
    <row r="6" spans="2:17" ht="15" customHeight="1" x14ac:dyDescent="0.25">
      <c r="B6" s="146"/>
      <c r="C6" s="147"/>
      <c r="D6" s="146"/>
      <c r="E6" s="149"/>
      <c r="F6" s="147"/>
      <c r="G6" s="146"/>
      <c r="H6" s="149"/>
      <c r="I6" s="147"/>
      <c r="J6" s="146"/>
      <c r="K6" s="149"/>
      <c r="L6" s="147"/>
      <c r="M6" s="112"/>
    </row>
    <row r="7" spans="2:17" ht="15" customHeight="1" x14ac:dyDescent="0.25">
      <c r="B7" s="81"/>
      <c r="C7" s="82"/>
      <c r="D7" s="74" t="s">
        <v>61</v>
      </c>
      <c r="E7" s="74" t="s">
        <v>170</v>
      </c>
      <c r="F7" s="74" t="s">
        <v>169</v>
      </c>
      <c r="G7" s="74" t="s">
        <v>61</v>
      </c>
      <c r="H7" s="74" t="s">
        <v>170</v>
      </c>
      <c r="I7" s="74" t="s">
        <v>169</v>
      </c>
      <c r="J7" s="74" t="s">
        <v>61</v>
      </c>
      <c r="K7" s="74" t="s">
        <v>170</v>
      </c>
      <c r="L7" s="74" t="s">
        <v>169</v>
      </c>
      <c r="M7" s="79" t="s">
        <v>258</v>
      </c>
      <c r="N7" s="117">
        <f>(3170521*1.183)/1000000</f>
        <v>3.7507263430000002</v>
      </c>
      <c r="Q7">
        <f>14.736/12.452</f>
        <v>1.183424349502088</v>
      </c>
    </row>
    <row r="8" spans="2:17" s="89" customFormat="1" ht="35.25" customHeight="1" x14ac:dyDescent="0.25">
      <c r="B8" s="86" t="s">
        <v>168</v>
      </c>
      <c r="C8" s="86">
        <v>23</v>
      </c>
      <c r="D8" s="87">
        <v>1418.3630000000001</v>
      </c>
      <c r="E8" s="87">
        <v>230.85</v>
      </c>
      <c r="F8" s="88">
        <f>D8+E8</f>
        <v>1649.213</v>
      </c>
      <c r="G8" s="87">
        <v>1029.248</v>
      </c>
      <c r="H8" s="119">
        <v>73.144999999999996</v>
      </c>
      <c r="I8" s="87">
        <f>G8+H8</f>
        <v>1102.393</v>
      </c>
      <c r="J8" s="86">
        <v>659.41099999999994</v>
      </c>
      <c r="K8" s="87">
        <v>12.377000000000001</v>
      </c>
      <c r="L8" s="87">
        <f>J8+K8</f>
        <v>671.7879999999999</v>
      </c>
      <c r="M8" s="113" t="s">
        <v>259</v>
      </c>
      <c r="N8" s="89">
        <f>25.735</f>
        <v>25.734999999999999</v>
      </c>
      <c r="Q8">
        <f>12.452/14.736</f>
        <v>0.84500542888165031</v>
      </c>
    </row>
    <row r="9" spans="2:17" s="89" customFormat="1" ht="24.75" customHeight="1" x14ac:dyDescent="0.25">
      <c r="B9" s="86" t="s">
        <v>174</v>
      </c>
      <c r="C9" s="86">
        <v>23</v>
      </c>
      <c r="D9" s="87">
        <v>237.84700000000001</v>
      </c>
      <c r="E9" s="87">
        <v>53.19</v>
      </c>
      <c r="F9" s="88">
        <f>D9+E9</f>
        <v>291.03700000000003</v>
      </c>
      <c r="G9" s="87">
        <f>[1]Sheet1!$K$270</f>
        <v>0</v>
      </c>
      <c r="H9" s="87">
        <f>[1]Sheet1!$K$271</f>
        <v>0</v>
      </c>
      <c r="I9" s="87">
        <f>G9+H9</f>
        <v>0</v>
      </c>
      <c r="J9" s="87">
        <f>[1]Sheet1!$L$270</f>
        <v>0</v>
      </c>
      <c r="K9" s="87">
        <f>[1]Sheet1!$L$271</f>
        <v>0</v>
      </c>
      <c r="L9" s="87">
        <f>J9+K9</f>
        <v>0</v>
      </c>
      <c r="M9" s="113" t="s">
        <v>260</v>
      </c>
      <c r="N9" s="118">
        <v>50.41</v>
      </c>
    </row>
    <row r="10" spans="2:17" ht="29.25" customHeight="1" x14ac:dyDescent="0.25">
      <c r="B10" s="74" t="s">
        <v>169</v>
      </c>
      <c r="C10" s="76">
        <f>SUM(C8:C9)</f>
        <v>46</v>
      </c>
      <c r="D10" s="75">
        <f>D8+D9</f>
        <v>1656.21</v>
      </c>
      <c r="E10" s="75">
        <f>E8+E9</f>
        <v>284.03999999999996</v>
      </c>
      <c r="F10" s="77">
        <f>SUM(F8:F9)</f>
        <v>1940.25</v>
      </c>
      <c r="G10" s="75">
        <f>G9+G8</f>
        <v>1029.248</v>
      </c>
      <c r="H10" s="77">
        <f>H9+H8</f>
        <v>73.144999999999996</v>
      </c>
      <c r="I10" s="77">
        <f>I8+I9</f>
        <v>1102.393</v>
      </c>
      <c r="J10" s="77">
        <f>J9+J8</f>
        <v>659.41099999999994</v>
      </c>
      <c r="K10" s="77">
        <f>SUM(K8:K9)</f>
        <v>12.377000000000001</v>
      </c>
      <c r="L10" s="77">
        <f>L8+L9</f>
        <v>671.7879999999999</v>
      </c>
      <c r="M10" s="114" t="s">
        <v>261</v>
      </c>
      <c r="N10" s="89">
        <v>78.933999999999997</v>
      </c>
      <c r="Q10">
        <v>40.456000000000003</v>
      </c>
    </row>
    <row r="11" spans="2:17" ht="15.75" x14ac:dyDescent="0.25">
      <c r="B11" s="78"/>
      <c r="C11" s="78"/>
      <c r="D11" s="78"/>
      <c r="E11" s="78"/>
      <c r="F11" s="78"/>
      <c r="G11" s="79"/>
      <c r="H11" s="79"/>
      <c r="I11" s="79"/>
      <c r="J11" s="79"/>
      <c r="K11" s="79"/>
      <c r="L11" s="79"/>
      <c r="M11" s="79" t="s">
        <v>262</v>
      </c>
      <c r="N11">
        <v>393.52600000000001</v>
      </c>
      <c r="Q11">
        <v>0.59099999999999997</v>
      </c>
    </row>
    <row r="12" spans="2:17" ht="18.75" x14ac:dyDescent="0.25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08"/>
      <c r="Q12">
        <v>1.6850000000000001</v>
      </c>
    </row>
    <row r="13" spans="2:17" x14ac:dyDescent="0.25">
      <c r="K13">
        <f>9.739</f>
        <v>9.7390000000000008</v>
      </c>
      <c r="Q13">
        <v>13.489000000000001</v>
      </c>
    </row>
    <row r="14" spans="2:17" x14ac:dyDescent="0.25">
      <c r="K14">
        <v>0.23799999999999999</v>
      </c>
      <c r="N14" s="116">
        <f>SUM(N7:N11)</f>
        <v>552.35572634300001</v>
      </c>
      <c r="Q14">
        <v>2.8260000000000001</v>
      </c>
    </row>
    <row r="15" spans="2:17" x14ac:dyDescent="0.25">
      <c r="K15">
        <v>0.71399999999999997</v>
      </c>
      <c r="Q15">
        <v>2.6339999999999999</v>
      </c>
    </row>
    <row r="16" spans="2:17" x14ac:dyDescent="0.25">
      <c r="K16">
        <v>0.753</v>
      </c>
      <c r="Q16">
        <v>8.9629999999999992</v>
      </c>
    </row>
    <row r="17" spans="11:17" x14ac:dyDescent="0.25">
      <c r="K17" s="115">
        <f>SUM(K13:K16)</f>
        <v>11.444000000000001</v>
      </c>
      <c r="Q17" s="115">
        <f>SUM(Q10:Q16)</f>
        <v>70.644000000000005</v>
      </c>
    </row>
  </sheetData>
  <mergeCells count="9">
    <mergeCell ref="B12:L12"/>
    <mergeCell ref="B3:K3"/>
    <mergeCell ref="B1:L1"/>
    <mergeCell ref="B2:L2"/>
    <mergeCell ref="B5:C6"/>
    <mergeCell ref="D5:F6"/>
    <mergeCell ref="G5:I6"/>
    <mergeCell ref="K4:L4"/>
    <mergeCell ref="J5:L6"/>
  </mergeCells>
  <printOptions horizontalCentered="1"/>
  <pageMargins left="0" right="0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view="pageBreakPreview" topLeftCell="A7" zoomScaleSheetLayoutView="100" workbookViewId="0">
      <selection activeCell="D23" sqref="D23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65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66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64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56">
        <v>21.277000000000001</v>
      </c>
      <c r="E16" s="158"/>
      <c r="F16" s="28">
        <v>0</v>
      </c>
      <c r="G16" s="33">
        <f>D16+F16</f>
        <v>21.277000000000001</v>
      </c>
    </row>
    <row r="17" spans="1:8" ht="10.5" customHeight="1" x14ac:dyDescent="0.25">
      <c r="A17" s="23"/>
      <c r="B17" s="23"/>
      <c r="C17" s="2"/>
      <c r="D17" s="154"/>
      <c r="E17" s="154"/>
      <c r="F17" s="154"/>
      <c r="G17" s="154"/>
    </row>
    <row r="18" spans="1:8" ht="21" customHeight="1" x14ac:dyDescent="0.25">
      <c r="A18" s="23"/>
      <c r="B18" s="23"/>
      <c r="C18" s="2" t="s">
        <v>7</v>
      </c>
      <c r="D18" s="156">
        <v>21.277000000000001</v>
      </c>
      <c r="E18" s="158"/>
      <c r="F18" s="28">
        <v>0</v>
      </c>
      <c r="G18" s="33">
        <f>D18+F18</f>
        <v>21.277000000000001</v>
      </c>
      <c r="H18" s="4">
        <v>100</v>
      </c>
    </row>
    <row r="19" spans="1:8" ht="8.25" customHeight="1" x14ac:dyDescent="0.25">
      <c r="A19" s="23"/>
      <c r="B19" s="23"/>
      <c r="C19" s="2"/>
      <c r="D19" s="154"/>
      <c r="E19" s="154"/>
      <c r="F19" s="154"/>
      <c r="G19" s="154"/>
    </row>
    <row r="20" spans="1:8" ht="21" customHeight="1" x14ac:dyDescent="0.25">
      <c r="A20" s="23"/>
      <c r="B20" s="23"/>
      <c r="C20" s="2" t="s">
        <v>8</v>
      </c>
      <c r="D20" s="196">
        <v>0</v>
      </c>
      <c r="E20" s="197"/>
      <c r="F20" s="52">
        <v>0</v>
      </c>
      <c r="G20" s="53">
        <f>D20+F20</f>
        <v>0</v>
      </c>
    </row>
    <row r="21" spans="1:8" ht="7.5" customHeight="1" x14ac:dyDescent="0.25">
      <c r="A21" s="23"/>
      <c r="B21" s="23"/>
      <c r="C21" s="2"/>
      <c r="D21" s="154"/>
      <c r="E21" s="154"/>
      <c r="F21" s="154"/>
      <c r="G21" s="154"/>
    </row>
    <row r="22" spans="1:8" ht="21" customHeight="1" x14ac:dyDescent="0.25">
      <c r="A22" s="23"/>
      <c r="B22" s="23"/>
      <c r="C22" s="2" t="s">
        <v>9</v>
      </c>
      <c r="D22" s="198">
        <f>125.784+10.435</f>
        <v>136.21899999999999</v>
      </c>
      <c r="E22" s="204"/>
      <c r="F22" s="48">
        <v>0</v>
      </c>
      <c r="G22" s="33">
        <f>D22+F22</f>
        <v>136.21899999999999</v>
      </c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8" x14ac:dyDescent="0.25">
      <c r="C25" s="163" t="s">
        <v>11</v>
      </c>
      <c r="D25" s="163"/>
      <c r="E25" s="163"/>
      <c r="F25" s="163"/>
      <c r="G25" s="163"/>
    </row>
    <row r="26" spans="1:8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8" ht="31.5" x14ac:dyDescent="0.25">
      <c r="A27" s="172">
        <v>1</v>
      </c>
      <c r="B27" s="172"/>
      <c r="C27" s="92" t="s">
        <v>182</v>
      </c>
      <c r="D27" s="205" t="s">
        <v>173</v>
      </c>
      <c r="E27" s="205"/>
      <c r="F27" s="91">
        <v>1</v>
      </c>
      <c r="G27" s="70">
        <v>0</v>
      </c>
    </row>
    <row r="28" spans="1:8" x14ac:dyDescent="0.25">
      <c r="A28" s="172">
        <v>2</v>
      </c>
      <c r="B28" s="172"/>
      <c r="C28" s="70" t="s">
        <v>183</v>
      </c>
      <c r="D28" s="205" t="s">
        <v>186</v>
      </c>
      <c r="E28" s="205"/>
      <c r="F28" s="95">
        <v>20716</v>
      </c>
      <c r="G28" s="70"/>
    </row>
    <row r="29" spans="1:8" x14ac:dyDescent="0.25">
      <c r="A29" s="172">
        <v>3</v>
      </c>
      <c r="B29" s="172"/>
      <c r="C29" s="70" t="s">
        <v>184</v>
      </c>
      <c r="D29" s="205" t="s">
        <v>186</v>
      </c>
      <c r="E29" s="205"/>
      <c r="F29" s="95">
        <v>85013.63</v>
      </c>
      <c r="G29" s="70"/>
    </row>
    <row r="30" spans="1:8" x14ac:dyDescent="0.25">
      <c r="A30" s="172">
        <v>4</v>
      </c>
      <c r="B30" s="172"/>
      <c r="C30" s="5" t="s">
        <v>185</v>
      </c>
      <c r="D30" s="172" t="s">
        <v>187</v>
      </c>
      <c r="E30" s="172"/>
      <c r="F30" s="94">
        <v>2473.08</v>
      </c>
      <c r="G30" s="5"/>
    </row>
    <row r="31" spans="1:8" ht="19.5" customHeight="1" x14ac:dyDescent="0.25">
      <c r="A31" s="175"/>
      <c r="B31" s="175"/>
      <c r="C31" s="4" t="s">
        <v>17</v>
      </c>
      <c r="E31" s="191"/>
      <c r="F31" s="191"/>
      <c r="G31" s="191"/>
    </row>
    <row r="32" spans="1:8" ht="19.5" customHeight="1" x14ac:dyDescent="0.25">
      <c r="E32" s="172"/>
      <c r="F32" s="172"/>
      <c r="G32" s="172"/>
    </row>
    <row r="33" spans="1:7" ht="19.5" customHeight="1" x14ac:dyDescent="0.25">
      <c r="E33" s="172"/>
      <c r="F33" s="172"/>
      <c r="G33" s="172"/>
    </row>
    <row r="35" spans="1:7" x14ac:dyDescent="0.25">
      <c r="A35" s="175">
        <v>7</v>
      </c>
      <c r="B35" s="175"/>
      <c r="C35" s="178" t="s">
        <v>25</v>
      </c>
      <c r="D35" s="178"/>
      <c r="E35" s="178"/>
      <c r="F35" s="178"/>
      <c r="G35" s="178"/>
    </row>
    <row r="36" spans="1:7" ht="9" customHeight="1" thickBot="1" x14ac:dyDescent="0.3">
      <c r="C36" s="8"/>
      <c r="D36" s="8"/>
    </row>
    <row r="37" spans="1:7" ht="17.25" thickTop="1" thickBot="1" x14ac:dyDescent="0.3">
      <c r="B37" s="10"/>
      <c r="C37" s="4" t="s">
        <v>18</v>
      </c>
      <c r="E37" s="10"/>
      <c r="F37" s="176" t="s">
        <v>26</v>
      </c>
      <c r="G37" s="177"/>
    </row>
    <row r="38" spans="1:7" ht="17.25" thickTop="1" thickBot="1" x14ac:dyDescent="0.3">
      <c r="B38" s="10"/>
      <c r="C38" s="4" t="s">
        <v>19</v>
      </c>
      <c r="E38" s="10"/>
      <c r="F38" s="176" t="s">
        <v>27</v>
      </c>
      <c r="G38" s="177"/>
    </row>
    <row r="39" spans="1:7" ht="17.25" thickTop="1" thickBot="1" x14ac:dyDescent="0.3">
      <c r="B39" s="10"/>
      <c r="C39" s="176" t="s">
        <v>20</v>
      </c>
      <c r="D39" s="179"/>
      <c r="E39" s="10"/>
      <c r="F39" s="176" t="s">
        <v>28</v>
      </c>
      <c r="G39" s="177"/>
    </row>
    <row r="40" spans="1:7" ht="17.25" thickTop="1" thickBot="1" x14ac:dyDescent="0.3">
      <c r="B40" s="10"/>
      <c r="C40" s="4" t="s">
        <v>21</v>
      </c>
      <c r="E40" s="10"/>
      <c r="F40" s="176" t="s">
        <v>29</v>
      </c>
      <c r="G40" s="177"/>
    </row>
    <row r="41" spans="1:7" ht="17.25" thickTop="1" thickBot="1" x14ac:dyDescent="0.3">
      <c r="B41" s="10"/>
      <c r="C41" s="4" t="s">
        <v>22</v>
      </c>
      <c r="E41" s="10"/>
      <c r="F41" s="176" t="s">
        <v>30</v>
      </c>
      <c r="G41" s="177"/>
    </row>
    <row r="42" spans="1:7" ht="17.25" thickTop="1" thickBot="1" x14ac:dyDescent="0.3">
      <c r="B42" s="10"/>
      <c r="C42" s="4" t="s">
        <v>23</v>
      </c>
      <c r="E42" s="10"/>
      <c r="F42" s="176" t="s">
        <v>31</v>
      </c>
      <c r="G42" s="177"/>
    </row>
    <row r="43" spans="1:7" ht="17.25" thickTop="1" thickBot="1" x14ac:dyDescent="0.3">
      <c r="B43" s="10"/>
      <c r="C43" s="4" t="s">
        <v>24</v>
      </c>
      <c r="E43" s="10"/>
      <c r="F43" s="176" t="s">
        <v>32</v>
      </c>
      <c r="G43" s="177"/>
    </row>
    <row r="44" spans="1:7" ht="16.5" thickTop="1" x14ac:dyDescent="0.25">
      <c r="G44" s="25"/>
    </row>
  </sheetData>
  <mergeCells count="48">
    <mergeCell ref="F40:G40"/>
    <mergeCell ref="F41:G41"/>
    <mergeCell ref="F42:G42"/>
    <mergeCell ref="F43:G43"/>
    <mergeCell ref="A35:B35"/>
    <mergeCell ref="C35:G35"/>
    <mergeCell ref="F37:G37"/>
    <mergeCell ref="F38:G38"/>
    <mergeCell ref="C39:D39"/>
    <mergeCell ref="F39:G39"/>
    <mergeCell ref="A26:B26"/>
    <mergeCell ref="D26:E26"/>
    <mergeCell ref="A27:B27"/>
    <mergeCell ref="D27:E27"/>
    <mergeCell ref="E33:G33"/>
    <mergeCell ref="A31:B31"/>
    <mergeCell ref="E31:G31"/>
    <mergeCell ref="E32:G32"/>
    <mergeCell ref="A28:B28"/>
    <mergeCell ref="A29:B29"/>
    <mergeCell ref="A30:B30"/>
    <mergeCell ref="D28:E28"/>
    <mergeCell ref="D29:E29"/>
    <mergeCell ref="D30:E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2"/>
  <sheetViews>
    <sheetView tabSelected="1" view="pageBreakPreview" topLeftCell="A44" zoomScaleSheetLayoutView="100" workbookViewId="0">
      <selection activeCell="F58" sqref="F5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F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71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78.75" customHeight="1" x14ac:dyDescent="0.25">
      <c r="A9" s="154">
        <v>2</v>
      </c>
      <c r="B9" s="154"/>
      <c r="C9" s="2" t="s">
        <v>1</v>
      </c>
      <c r="D9" s="180" t="s">
        <v>72</v>
      </c>
      <c r="E9" s="180"/>
      <c r="F9" s="180"/>
      <c r="G9" s="180"/>
      <c r="H9" s="7"/>
    </row>
    <row r="10" spans="1:8" ht="15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73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38"/>
      <c r="H12" s="7"/>
    </row>
    <row r="13" spans="1:8" ht="13.5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56">
        <v>15.723000000000001</v>
      </c>
      <c r="E16" s="158"/>
      <c r="F16" s="32">
        <v>26.978999999999999</v>
      </c>
      <c r="G16" s="45">
        <f>D16+F16</f>
        <v>42.701999999999998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15.723000000000001</v>
      </c>
      <c r="E18" s="166"/>
      <c r="F18" s="28">
        <v>13.489000000000001</v>
      </c>
      <c r="G18" s="28">
        <f>D18+F18</f>
        <v>29.212000000000003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7.6150000000000002</v>
      </c>
      <c r="E20" s="168"/>
      <c r="F20" s="51">
        <v>0.05</v>
      </c>
      <c r="G20" s="51">
        <f>D20+F20</f>
        <v>7.665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f>56.955+7.615</f>
        <v>64.569999999999993</v>
      </c>
      <c r="E22" s="166"/>
      <c r="F22" s="28">
        <v>0.05</v>
      </c>
      <c r="G22" s="45">
        <f>D22+F22</f>
        <v>64.61999999999999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91" t="s">
        <v>333</v>
      </c>
      <c r="D27" s="173" t="s">
        <v>208</v>
      </c>
      <c r="E27" s="174"/>
      <c r="F27" s="70">
        <v>675.71699999999998</v>
      </c>
      <c r="G27" s="71">
        <v>0</v>
      </c>
    </row>
    <row r="28" spans="1:7" x14ac:dyDescent="0.25">
      <c r="A28" s="172"/>
      <c r="B28" s="172"/>
      <c r="C28" s="91" t="s">
        <v>334</v>
      </c>
      <c r="D28" s="173" t="s">
        <v>208</v>
      </c>
      <c r="E28" s="174"/>
      <c r="F28" s="70">
        <v>6212.78</v>
      </c>
      <c r="G28" s="135"/>
    </row>
    <row r="29" spans="1:7" x14ac:dyDescent="0.25">
      <c r="A29" s="172"/>
      <c r="B29" s="172"/>
      <c r="C29" s="91" t="s">
        <v>335</v>
      </c>
      <c r="D29" s="173" t="s">
        <v>208</v>
      </c>
      <c r="E29" s="174"/>
      <c r="F29" s="70">
        <v>6212.78</v>
      </c>
      <c r="G29" s="135"/>
    </row>
    <row r="30" spans="1:7" x14ac:dyDescent="0.25">
      <c r="A30" s="172"/>
      <c r="B30" s="172"/>
      <c r="C30" s="91" t="s">
        <v>337</v>
      </c>
      <c r="D30" s="173" t="s">
        <v>336</v>
      </c>
      <c r="E30" s="174"/>
      <c r="F30" s="70">
        <v>8526.23</v>
      </c>
      <c r="G30" s="135"/>
    </row>
    <row r="31" spans="1:7" x14ac:dyDescent="0.25">
      <c r="A31" s="172"/>
      <c r="B31" s="172"/>
      <c r="C31" s="91" t="s">
        <v>338</v>
      </c>
      <c r="D31" s="172" t="s">
        <v>186</v>
      </c>
      <c r="E31" s="172"/>
      <c r="F31" s="70">
        <v>520.05999999999995</v>
      </c>
      <c r="G31" s="135"/>
    </row>
    <row r="32" spans="1:7" x14ac:dyDescent="0.25">
      <c r="A32" s="172"/>
      <c r="B32" s="172"/>
      <c r="C32" s="91" t="s">
        <v>339</v>
      </c>
      <c r="D32" s="172" t="s">
        <v>186</v>
      </c>
      <c r="E32" s="172"/>
      <c r="F32" s="70">
        <v>80.061999999999998</v>
      </c>
      <c r="G32" s="135"/>
    </row>
    <row r="33" spans="1:7" x14ac:dyDescent="0.25">
      <c r="A33" s="172"/>
      <c r="B33" s="172"/>
      <c r="C33" s="91" t="s">
        <v>280</v>
      </c>
      <c r="D33" s="172" t="s">
        <v>266</v>
      </c>
      <c r="E33" s="172"/>
      <c r="F33" s="70">
        <v>2131.89</v>
      </c>
      <c r="G33" s="135"/>
    </row>
    <row r="34" spans="1:7" x14ac:dyDescent="0.25">
      <c r="A34" s="172"/>
      <c r="B34" s="172"/>
      <c r="C34" s="91" t="s">
        <v>171</v>
      </c>
      <c r="D34" s="172" t="s">
        <v>199</v>
      </c>
      <c r="E34" s="172"/>
      <c r="F34" s="70">
        <v>87.233000000000004</v>
      </c>
      <c r="G34" s="135"/>
    </row>
    <row r="35" spans="1:7" x14ac:dyDescent="0.25">
      <c r="A35" s="172"/>
      <c r="B35" s="172"/>
      <c r="C35" s="91" t="s">
        <v>356</v>
      </c>
      <c r="D35" s="172" t="s">
        <v>310</v>
      </c>
      <c r="E35" s="172"/>
      <c r="F35" s="70">
        <v>133</v>
      </c>
      <c r="G35" s="135"/>
    </row>
    <row r="36" spans="1:7" x14ac:dyDescent="0.25">
      <c r="A36" s="172"/>
      <c r="B36" s="172"/>
      <c r="C36" s="91" t="s">
        <v>340</v>
      </c>
      <c r="D36" s="172" t="s">
        <v>310</v>
      </c>
      <c r="E36" s="172"/>
      <c r="F36" s="70">
        <v>64</v>
      </c>
      <c r="G36" s="135"/>
    </row>
    <row r="37" spans="1:7" x14ac:dyDescent="0.25">
      <c r="A37" s="172"/>
      <c r="B37" s="172"/>
      <c r="C37" s="91" t="s">
        <v>312</v>
      </c>
      <c r="D37" s="172" t="s">
        <v>310</v>
      </c>
      <c r="E37" s="172"/>
      <c r="F37" s="70">
        <v>4</v>
      </c>
      <c r="G37" s="135"/>
    </row>
    <row r="38" spans="1:7" x14ac:dyDescent="0.25">
      <c r="A38" s="172"/>
      <c r="B38" s="172"/>
      <c r="C38" s="91" t="s">
        <v>341</v>
      </c>
      <c r="D38" s="172" t="s">
        <v>354</v>
      </c>
      <c r="E38" s="172"/>
      <c r="F38" s="70">
        <v>480</v>
      </c>
      <c r="G38" s="135"/>
    </row>
    <row r="39" spans="1:7" x14ac:dyDescent="0.25">
      <c r="A39" s="172"/>
      <c r="B39" s="172"/>
      <c r="C39" s="91" t="s">
        <v>342</v>
      </c>
      <c r="D39" s="172" t="s">
        <v>354</v>
      </c>
      <c r="E39" s="172"/>
      <c r="F39" s="70">
        <v>137</v>
      </c>
      <c r="G39" s="135"/>
    </row>
    <row r="40" spans="1:7" x14ac:dyDescent="0.25">
      <c r="A40" s="172"/>
      <c r="B40" s="172"/>
      <c r="C40" s="91" t="s">
        <v>343</v>
      </c>
      <c r="D40" s="172" t="s">
        <v>354</v>
      </c>
      <c r="E40" s="172"/>
      <c r="F40" s="70">
        <v>130</v>
      </c>
      <c r="G40" s="135"/>
    </row>
    <row r="41" spans="1:7" x14ac:dyDescent="0.25">
      <c r="A41" s="172"/>
      <c r="B41" s="172"/>
      <c r="C41" s="91" t="s">
        <v>344</v>
      </c>
      <c r="D41" s="172" t="s">
        <v>354</v>
      </c>
      <c r="E41" s="172"/>
      <c r="F41" s="70">
        <v>163</v>
      </c>
      <c r="G41" s="135"/>
    </row>
    <row r="42" spans="1:7" ht="42.75" customHeight="1" x14ac:dyDescent="0.25">
      <c r="A42" s="172"/>
      <c r="B42" s="172"/>
      <c r="C42" s="92" t="s">
        <v>345</v>
      </c>
      <c r="D42" s="172" t="s">
        <v>355</v>
      </c>
      <c r="E42" s="172"/>
      <c r="F42" s="70">
        <v>20</v>
      </c>
      <c r="G42" s="135"/>
    </row>
    <row r="43" spans="1:7" ht="31.5" x14ac:dyDescent="0.25">
      <c r="A43" s="172"/>
      <c r="B43" s="172"/>
      <c r="C43" s="92" t="s">
        <v>346</v>
      </c>
      <c r="D43" s="172" t="s">
        <v>355</v>
      </c>
      <c r="E43" s="172"/>
      <c r="F43" s="70">
        <v>11</v>
      </c>
      <c r="G43" s="135"/>
    </row>
    <row r="44" spans="1:7" ht="31.5" x14ac:dyDescent="0.25">
      <c r="A44" s="172"/>
      <c r="B44" s="172"/>
      <c r="C44" s="92" t="s">
        <v>347</v>
      </c>
      <c r="D44" s="172" t="s">
        <v>355</v>
      </c>
      <c r="E44" s="172"/>
      <c r="F44" s="70">
        <v>14</v>
      </c>
      <c r="G44" s="135"/>
    </row>
    <row r="45" spans="1:7" x14ac:dyDescent="0.25">
      <c r="A45" s="172"/>
      <c r="B45" s="172"/>
      <c r="C45" s="91" t="s">
        <v>348</v>
      </c>
      <c r="D45" s="172" t="s">
        <v>355</v>
      </c>
      <c r="E45" s="172"/>
      <c r="F45" s="70">
        <v>107</v>
      </c>
      <c r="G45" s="135"/>
    </row>
    <row r="46" spans="1:7" x14ac:dyDescent="0.25">
      <c r="A46" s="172"/>
      <c r="B46" s="172"/>
      <c r="C46" s="91" t="s">
        <v>349</v>
      </c>
      <c r="D46" s="172" t="s">
        <v>355</v>
      </c>
      <c r="E46" s="172"/>
      <c r="F46" s="70">
        <v>13</v>
      </c>
      <c r="G46" s="135"/>
    </row>
    <row r="47" spans="1:7" x14ac:dyDescent="0.25">
      <c r="A47" s="172"/>
      <c r="B47" s="172"/>
      <c r="C47" s="91" t="s">
        <v>350</v>
      </c>
      <c r="D47" s="172" t="s">
        <v>355</v>
      </c>
      <c r="E47" s="172"/>
      <c r="F47" s="70">
        <v>12</v>
      </c>
      <c r="G47" s="135"/>
    </row>
    <row r="48" spans="1:7" x14ac:dyDescent="0.25">
      <c r="A48" s="172"/>
      <c r="B48" s="172"/>
      <c r="C48" s="91" t="s">
        <v>351</v>
      </c>
      <c r="D48" s="172" t="s">
        <v>355</v>
      </c>
      <c r="E48" s="172"/>
      <c r="F48" s="70">
        <v>15</v>
      </c>
      <c r="G48" s="135"/>
    </row>
    <row r="49" spans="1:7" x14ac:dyDescent="0.25">
      <c r="A49" s="172"/>
      <c r="B49" s="172"/>
      <c r="C49" s="91" t="s">
        <v>352</v>
      </c>
      <c r="D49" s="172" t="s">
        <v>355</v>
      </c>
      <c r="E49" s="172"/>
      <c r="F49" s="70">
        <v>18</v>
      </c>
      <c r="G49" s="135"/>
    </row>
    <row r="50" spans="1:7" x14ac:dyDescent="0.25">
      <c r="A50" s="172"/>
      <c r="B50" s="172"/>
      <c r="C50" s="91" t="s">
        <v>353</v>
      </c>
      <c r="D50" s="172" t="s">
        <v>355</v>
      </c>
      <c r="E50" s="172"/>
      <c r="F50" s="70">
        <v>1</v>
      </c>
      <c r="G50" s="135"/>
    </row>
    <row r="51" spans="1:7" x14ac:dyDescent="0.25">
      <c r="A51" s="172"/>
      <c r="B51" s="172"/>
      <c r="C51" s="91" t="s">
        <v>357</v>
      </c>
      <c r="D51" s="172" t="s">
        <v>268</v>
      </c>
      <c r="E51" s="172"/>
      <c r="F51" s="70">
        <v>1</v>
      </c>
      <c r="G51" s="135"/>
    </row>
    <row r="52" spans="1:7" x14ac:dyDescent="0.25">
      <c r="A52" s="172"/>
      <c r="B52" s="172"/>
      <c r="C52" s="91" t="s">
        <v>358</v>
      </c>
      <c r="D52" s="172" t="s">
        <v>355</v>
      </c>
      <c r="E52" s="172"/>
      <c r="F52" s="70">
        <v>14</v>
      </c>
      <c r="G52" s="135"/>
    </row>
    <row r="53" spans="1:7" x14ac:dyDescent="0.25">
      <c r="A53" s="172"/>
      <c r="B53" s="172"/>
      <c r="C53" s="91" t="s">
        <v>359</v>
      </c>
      <c r="D53" s="172" t="s">
        <v>355</v>
      </c>
      <c r="E53" s="172"/>
      <c r="F53" s="70">
        <v>60</v>
      </c>
      <c r="G53" s="135"/>
    </row>
    <row r="54" spans="1:7" x14ac:dyDescent="0.25">
      <c r="A54" s="185"/>
      <c r="B54" s="186"/>
      <c r="C54" s="91" t="s">
        <v>360</v>
      </c>
      <c r="D54" s="172" t="s">
        <v>355</v>
      </c>
      <c r="E54" s="172"/>
      <c r="F54" s="70">
        <v>8</v>
      </c>
      <c r="G54" s="135"/>
    </row>
    <row r="55" spans="1:7" x14ac:dyDescent="0.25">
      <c r="A55" s="185"/>
      <c r="B55" s="186"/>
      <c r="C55" s="91" t="s">
        <v>361</v>
      </c>
      <c r="D55" s="172" t="s">
        <v>355</v>
      </c>
      <c r="E55" s="172"/>
      <c r="F55" s="70">
        <v>14</v>
      </c>
      <c r="G55" s="135"/>
    </row>
    <row r="56" spans="1:7" x14ac:dyDescent="0.25">
      <c r="A56" s="185"/>
      <c r="B56" s="186"/>
      <c r="C56" s="91" t="s">
        <v>362</v>
      </c>
      <c r="D56" s="172" t="s">
        <v>355</v>
      </c>
      <c r="E56" s="172"/>
      <c r="F56" s="70">
        <v>9</v>
      </c>
      <c r="G56" s="135"/>
    </row>
    <row r="57" spans="1:7" x14ac:dyDescent="0.25">
      <c r="A57" s="185"/>
      <c r="B57" s="186"/>
      <c r="C57" s="91" t="s">
        <v>363</v>
      </c>
      <c r="D57" s="172" t="s">
        <v>355</v>
      </c>
      <c r="E57" s="172"/>
      <c r="F57" s="70">
        <v>22</v>
      </c>
      <c r="G57" s="135"/>
    </row>
    <row r="58" spans="1:7" x14ac:dyDescent="0.25">
      <c r="A58" s="172"/>
      <c r="B58" s="172"/>
      <c r="C58" s="139"/>
      <c r="D58" s="172"/>
      <c r="E58" s="172"/>
      <c r="F58" s="5"/>
      <c r="G58" s="134"/>
    </row>
    <row r="59" spans="1:7" ht="19.5" customHeight="1" x14ac:dyDescent="0.25">
      <c r="A59" s="175">
        <v>6</v>
      </c>
      <c r="B59" s="175"/>
      <c r="C59" s="4" t="s">
        <v>17</v>
      </c>
      <c r="E59" s="191"/>
      <c r="F59" s="191"/>
      <c r="G59" s="191"/>
    </row>
    <row r="60" spans="1:7" ht="19.5" customHeight="1" x14ac:dyDescent="0.25">
      <c r="E60" s="172"/>
      <c r="F60" s="172"/>
      <c r="G60" s="172"/>
    </row>
    <row r="61" spans="1:7" ht="19.5" customHeight="1" x14ac:dyDescent="0.25">
      <c r="E61" s="172"/>
      <c r="F61" s="172"/>
      <c r="G61" s="172"/>
    </row>
    <row r="63" spans="1:7" x14ac:dyDescent="0.25">
      <c r="A63" s="175">
        <v>7</v>
      </c>
      <c r="B63" s="175"/>
      <c r="C63" s="178" t="s">
        <v>25</v>
      </c>
      <c r="D63" s="178"/>
      <c r="E63" s="178"/>
      <c r="F63" s="178"/>
      <c r="G63" s="178"/>
    </row>
    <row r="64" spans="1:7" ht="9" customHeight="1" thickBot="1" x14ac:dyDescent="0.3">
      <c r="C64" s="8"/>
      <c r="D64" s="8"/>
    </row>
    <row r="65" spans="2:7" ht="17.25" thickTop="1" thickBot="1" x14ac:dyDescent="0.3">
      <c r="B65" s="10"/>
      <c r="C65" s="4" t="s">
        <v>18</v>
      </c>
      <c r="E65" s="10"/>
      <c r="F65" s="176" t="s">
        <v>26</v>
      </c>
      <c r="G65" s="177"/>
    </row>
    <row r="66" spans="2:7" ht="17.25" thickTop="1" thickBot="1" x14ac:dyDescent="0.3">
      <c r="B66" s="10"/>
      <c r="C66" s="4" t="s">
        <v>19</v>
      </c>
      <c r="E66" s="10"/>
      <c r="F66" s="176" t="s">
        <v>27</v>
      </c>
      <c r="G66" s="177"/>
    </row>
    <row r="67" spans="2:7" ht="17.25" thickTop="1" thickBot="1" x14ac:dyDescent="0.3">
      <c r="B67" s="10"/>
      <c r="C67" s="176" t="s">
        <v>20</v>
      </c>
      <c r="D67" s="179"/>
      <c r="E67" s="10"/>
      <c r="F67" s="176" t="s">
        <v>28</v>
      </c>
      <c r="G67" s="177"/>
    </row>
    <row r="68" spans="2:7" ht="17.25" thickTop="1" thickBot="1" x14ac:dyDescent="0.3">
      <c r="B68" s="10"/>
      <c r="C68" s="4" t="s">
        <v>21</v>
      </c>
      <c r="E68" s="10"/>
      <c r="F68" s="176" t="s">
        <v>29</v>
      </c>
      <c r="G68" s="177"/>
    </row>
    <row r="69" spans="2:7" ht="17.25" thickTop="1" thickBot="1" x14ac:dyDescent="0.3">
      <c r="B69" s="10"/>
      <c r="C69" s="4" t="s">
        <v>22</v>
      </c>
      <c r="E69" s="10"/>
      <c r="F69" s="176" t="s">
        <v>30</v>
      </c>
      <c r="G69" s="177"/>
    </row>
    <row r="70" spans="2:7" ht="17.25" thickTop="1" thickBot="1" x14ac:dyDescent="0.3">
      <c r="B70" s="10"/>
      <c r="C70" s="4" t="s">
        <v>23</v>
      </c>
      <c r="E70" s="10"/>
      <c r="F70" s="176" t="s">
        <v>31</v>
      </c>
      <c r="G70" s="177"/>
    </row>
    <row r="71" spans="2:7" ht="17.25" thickTop="1" thickBot="1" x14ac:dyDescent="0.3">
      <c r="B71" s="10"/>
      <c r="C71" s="4" t="s">
        <v>24</v>
      </c>
      <c r="E71" s="10"/>
      <c r="F71" s="176" t="s">
        <v>32</v>
      </c>
      <c r="G71" s="177"/>
    </row>
    <row r="72" spans="2:7" ht="16.5" thickTop="1" x14ac:dyDescent="0.25">
      <c r="F72" s="25"/>
    </row>
  </sheetData>
  <mergeCells count="104">
    <mergeCell ref="F68:G68"/>
    <mergeCell ref="F69:G69"/>
    <mergeCell ref="F70:G70"/>
    <mergeCell ref="F71:G71"/>
    <mergeCell ref="A63:B63"/>
    <mergeCell ref="C63:G63"/>
    <mergeCell ref="F65:G65"/>
    <mergeCell ref="F66:G66"/>
    <mergeCell ref="C67:D67"/>
    <mergeCell ref="F67:G67"/>
    <mergeCell ref="A26:B26"/>
    <mergeCell ref="D26:E26"/>
    <mergeCell ref="A27:B27"/>
    <mergeCell ref="D27:E27"/>
    <mergeCell ref="E61:G61"/>
    <mergeCell ref="A59:B59"/>
    <mergeCell ref="E59:G59"/>
    <mergeCell ref="E60:G60"/>
    <mergeCell ref="A28:B28"/>
    <mergeCell ref="A29:B29"/>
    <mergeCell ref="A30:B30"/>
    <mergeCell ref="A31:B31"/>
    <mergeCell ref="A32:B32"/>
    <mergeCell ref="A33:B33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33:E33"/>
    <mergeCell ref="A34:B34"/>
    <mergeCell ref="A35:B35"/>
    <mergeCell ref="A36:B36"/>
    <mergeCell ref="A37:B37"/>
    <mergeCell ref="D28:E28"/>
    <mergeCell ref="D29:E29"/>
    <mergeCell ref="D30:E30"/>
    <mergeCell ref="D31:E31"/>
    <mergeCell ref="D32:E32"/>
    <mergeCell ref="D34:E34"/>
    <mergeCell ref="D35:E35"/>
    <mergeCell ref="D36:E36"/>
    <mergeCell ref="D37:E37"/>
    <mergeCell ref="D58:E58"/>
    <mergeCell ref="A38:B38"/>
    <mergeCell ref="A39:B39"/>
    <mergeCell ref="A40:B40"/>
    <mergeCell ref="D38:E38"/>
    <mergeCell ref="D39:E39"/>
    <mergeCell ref="D40:E40"/>
    <mergeCell ref="A41:B41"/>
    <mergeCell ref="A42:B42"/>
    <mergeCell ref="A43:B43"/>
    <mergeCell ref="A44:B44"/>
    <mergeCell ref="A45:B45"/>
    <mergeCell ref="A46:B46"/>
    <mergeCell ref="D41:E41"/>
    <mergeCell ref="D42:E42"/>
    <mergeCell ref="D43:E43"/>
    <mergeCell ref="D44:E44"/>
    <mergeCell ref="D45:E45"/>
    <mergeCell ref="D46:E46"/>
    <mergeCell ref="A58:B58"/>
    <mergeCell ref="D47:E47"/>
    <mergeCell ref="D48:E48"/>
    <mergeCell ref="D49:E49"/>
    <mergeCell ref="D50:E50"/>
    <mergeCell ref="D51:E51"/>
    <mergeCell ref="D52:E52"/>
    <mergeCell ref="D53:E53"/>
    <mergeCell ref="A47:B47"/>
    <mergeCell ref="A48:B48"/>
    <mergeCell ref="A49:B49"/>
    <mergeCell ref="A50:B50"/>
    <mergeCell ref="A51:B51"/>
    <mergeCell ref="A54:B54"/>
    <mergeCell ref="A55:B55"/>
    <mergeCell ref="A56:B56"/>
    <mergeCell ref="A57:B57"/>
    <mergeCell ref="D54:E54"/>
    <mergeCell ref="D55:E55"/>
    <mergeCell ref="D56:E56"/>
    <mergeCell ref="D57:E57"/>
    <mergeCell ref="A52:B52"/>
    <mergeCell ref="A53:B53"/>
  </mergeCells>
  <pageMargins left="0.34" right="0.35" top="0.26" bottom="0.26" header="0.16" footer="0.16"/>
  <pageSetup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topLeftCell="A9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74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75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60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56">
        <v>25.038</v>
      </c>
      <c r="E16" s="158"/>
      <c r="F16" s="45">
        <v>22.167999999999999</v>
      </c>
      <c r="G16" s="34">
        <f>D16+F16</f>
        <v>47.206000000000003</v>
      </c>
    </row>
    <row r="17" spans="1:8" ht="10.5" customHeight="1" x14ac:dyDescent="0.25">
      <c r="A17" s="23"/>
      <c r="B17" s="23"/>
      <c r="C17" s="2"/>
      <c r="D17" s="154"/>
      <c r="E17" s="154"/>
      <c r="F17" s="154"/>
      <c r="G17" s="154"/>
    </row>
    <row r="18" spans="1:8" ht="21" customHeight="1" x14ac:dyDescent="0.25">
      <c r="A18" s="23"/>
      <c r="B18" s="23"/>
      <c r="C18" s="2" t="s">
        <v>7</v>
      </c>
      <c r="D18" s="156">
        <f>6.2595+6.2595</f>
        <v>12.519</v>
      </c>
      <c r="E18" s="158"/>
      <c r="F18" s="28">
        <v>0</v>
      </c>
      <c r="G18" s="45">
        <f>D18+F18</f>
        <v>12.519</v>
      </c>
      <c r="H18" s="47">
        <f>6.259*4</f>
        <v>25.036000000000001</v>
      </c>
    </row>
    <row r="19" spans="1:8" ht="8.25" customHeight="1" x14ac:dyDescent="0.25">
      <c r="A19" s="23"/>
      <c r="B19" s="23"/>
      <c r="C19" s="2"/>
      <c r="D19" s="154"/>
      <c r="E19" s="154"/>
      <c r="F19" s="154"/>
      <c r="G19" s="154"/>
    </row>
    <row r="20" spans="1:8" ht="21" customHeight="1" x14ac:dyDescent="0.25">
      <c r="A20" s="23"/>
      <c r="B20" s="23"/>
      <c r="C20" s="2" t="s">
        <v>8</v>
      </c>
      <c r="D20" s="196">
        <v>0</v>
      </c>
      <c r="E20" s="197"/>
      <c r="F20" s="52">
        <v>0</v>
      </c>
      <c r="G20" s="51">
        <f>D20+F20</f>
        <v>0</v>
      </c>
    </row>
    <row r="21" spans="1:8" ht="7.5" customHeight="1" x14ac:dyDescent="0.25">
      <c r="A21" s="23"/>
      <c r="B21" s="23"/>
      <c r="C21" s="2"/>
      <c r="D21" s="154"/>
      <c r="E21" s="154"/>
      <c r="F21" s="154"/>
      <c r="G21" s="154"/>
    </row>
    <row r="22" spans="1:8" ht="21" customHeight="1" x14ac:dyDescent="0.25">
      <c r="A22" s="23"/>
      <c r="B22" s="23"/>
      <c r="C22" s="2" t="s">
        <v>9</v>
      </c>
      <c r="D22" s="198">
        <f>12.514+17.17</f>
        <v>29.684000000000001</v>
      </c>
      <c r="E22" s="204"/>
      <c r="F22" s="48">
        <f>2.662+0</f>
        <v>2.6619999999999999</v>
      </c>
      <c r="G22" s="45">
        <f>D22+F22</f>
        <v>32.346000000000004</v>
      </c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8" x14ac:dyDescent="0.25">
      <c r="C25" s="163" t="s">
        <v>11</v>
      </c>
      <c r="D25" s="163"/>
      <c r="E25" s="163"/>
      <c r="F25" s="163"/>
      <c r="G25" s="163"/>
    </row>
    <row r="26" spans="1:8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8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8" spans="1:8" ht="19.5" customHeight="1" x14ac:dyDescent="0.25">
      <c r="A28" s="175">
        <v>6</v>
      </c>
      <c r="B28" s="175"/>
      <c r="C28" s="4" t="s">
        <v>17</v>
      </c>
      <c r="E28" s="172"/>
      <c r="F28" s="172"/>
      <c r="G28" s="172"/>
    </row>
    <row r="29" spans="1:8" ht="19.5" customHeight="1" x14ac:dyDescent="0.25">
      <c r="E29" s="172"/>
      <c r="F29" s="172"/>
      <c r="G29" s="172"/>
    </row>
    <row r="30" spans="1:8" ht="19.5" customHeight="1" x14ac:dyDescent="0.25">
      <c r="E30" s="172"/>
      <c r="F30" s="172"/>
      <c r="G30" s="172"/>
    </row>
    <row r="32" spans="1:8" x14ac:dyDescent="0.25">
      <c r="A32" s="175">
        <v>7</v>
      </c>
      <c r="B32" s="175"/>
      <c r="C32" s="178" t="s">
        <v>25</v>
      </c>
      <c r="D32" s="178"/>
      <c r="E32" s="178"/>
      <c r="F32" s="178"/>
      <c r="G32" s="178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18</v>
      </c>
      <c r="E34" s="10"/>
      <c r="F34" s="176" t="s">
        <v>26</v>
      </c>
      <c r="G34" s="177"/>
    </row>
    <row r="35" spans="2:7" ht="17.25" thickTop="1" thickBot="1" x14ac:dyDescent="0.3">
      <c r="B35" s="10"/>
      <c r="C35" s="4" t="s">
        <v>19</v>
      </c>
      <c r="E35" s="10"/>
      <c r="F35" s="176" t="s">
        <v>27</v>
      </c>
      <c r="G35" s="177"/>
    </row>
    <row r="36" spans="2:7" ht="17.25" thickTop="1" thickBot="1" x14ac:dyDescent="0.3">
      <c r="B36" s="10"/>
      <c r="C36" s="176" t="s">
        <v>20</v>
      </c>
      <c r="D36" s="179"/>
      <c r="E36" s="10"/>
      <c r="F36" s="176" t="s">
        <v>28</v>
      </c>
      <c r="G36" s="177"/>
    </row>
    <row r="37" spans="2:7" ht="17.25" thickTop="1" thickBot="1" x14ac:dyDescent="0.3">
      <c r="B37" s="10"/>
      <c r="C37" s="4" t="s">
        <v>21</v>
      </c>
      <c r="E37" s="10"/>
      <c r="F37" s="176" t="s">
        <v>29</v>
      </c>
      <c r="G37" s="177"/>
    </row>
    <row r="38" spans="2:7" ht="17.25" thickTop="1" thickBot="1" x14ac:dyDescent="0.3">
      <c r="B38" s="10"/>
      <c r="C38" s="4" t="s">
        <v>22</v>
      </c>
      <c r="E38" s="10"/>
      <c r="F38" s="176" t="s">
        <v>30</v>
      </c>
      <c r="G38" s="177"/>
    </row>
    <row r="39" spans="2:7" ht="17.25" thickTop="1" thickBot="1" x14ac:dyDescent="0.3">
      <c r="B39" s="10"/>
      <c r="C39" s="4" t="s">
        <v>23</v>
      </c>
      <c r="E39" s="10"/>
      <c r="F39" s="176" t="s">
        <v>31</v>
      </c>
      <c r="G39" s="177"/>
    </row>
    <row r="40" spans="2:7" ht="17.25" thickTop="1" thickBot="1" x14ac:dyDescent="0.3">
      <c r="B40" s="10"/>
      <c r="C40" s="4" t="s">
        <v>24</v>
      </c>
      <c r="E40" s="10"/>
      <c r="F40" s="176" t="s">
        <v>32</v>
      </c>
      <c r="G40" s="177"/>
    </row>
    <row r="41" spans="2:7" ht="16.5" thickTop="1" x14ac:dyDescent="0.25">
      <c r="G41" s="25"/>
    </row>
  </sheetData>
  <mergeCells count="42"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  <mergeCell ref="A26:B26"/>
    <mergeCell ref="D26:E26"/>
    <mergeCell ref="A27:B27"/>
    <mergeCell ref="D27:E27"/>
    <mergeCell ref="E30:G30"/>
    <mergeCell ref="A28:B28"/>
    <mergeCell ref="E28:G28"/>
    <mergeCell ref="E29:G29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view="pageBreakPreview" topLeftCell="A15" zoomScaleSheetLayoutView="100" workbookViewId="0">
      <selection activeCell="F30" sqref="F30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76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77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78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133">
        <f>30.115</f>
        <v>30.114999999999998</v>
      </c>
    </row>
    <row r="15" spans="1:8" ht="9.75" customHeight="1" x14ac:dyDescent="0.25">
      <c r="A15" s="23"/>
      <c r="B15" s="23"/>
      <c r="C15" s="2"/>
      <c r="H15" s="4">
        <f>5.99</f>
        <v>5.99</v>
      </c>
    </row>
    <row r="16" spans="1:8" ht="18.75" customHeight="1" x14ac:dyDescent="0.25">
      <c r="A16" s="23"/>
      <c r="B16" s="23"/>
      <c r="C16" s="2" t="s">
        <v>6</v>
      </c>
      <c r="D16" s="156">
        <v>60.337000000000003</v>
      </c>
      <c r="E16" s="158"/>
      <c r="F16" s="28">
        <v>0</v>
      </c>
      <c r="G16" s="28">
        <f>D16+F16</f>
        <v>60.337000000000003</v>
      </c>
      <c r="H16" s="47">
        <f>H14-H15</f>
        <v>24.125</v>
      </c>
    </row>
    <row r="17" spans="1:9" ht="10.5" customHeight="1" x14ac:dyDescent="0.25">
      <c r="A17" s="23"/>
      <c r="B17" s="23"/>
      <c r="C17" s="2"/>
      <c r="D17" s="154"/>
      <c r="E17" s="154"/>
      <c r="F17" s="154"/>
      <c r="G17" s="154"/>
    </row>
    <row r="18" spans="1:9" ht="21" customHeight="1" x14ac:dyDescent="0.25">
      <c r="A18" s="23"/>
      <c r="B18" s="23"/>
      <c r="C18" s="2" t="s">
        <v>7</v>
      </c>
      <c r="D18" s="165">
        <v>60.337000000000003</v>
      </c>
      <c r="E18" s="166"/>
      <c r="F18" s="28">
        <v>0</v>
      </c>
      <c r="G18" s="28">
        <f>D18+F18</f>
        <v>60.337000000000003</v>
      </c>
    </row>
    <row r="19" spans="1:9" ht="8.25" customHeight="1" x14ac:dyDescent="0.25">
      <c r="A19" s="23"/>
      <c r="B19" s="23"/>
      <c r="C19" s="2"/>
      <c r="D19" s="154"/>
      <c r="E19" s="154"/>
      <c r="F19" s="154"/>
      <c r="G19" s="154"/>
    </row>
    <row r="20" spans="1:9" ht="21" customHeight="1" x14ac:dyDescent="0.25">
      <c r="A20" s="23"/>
      <c r="B20" s="23"/>
      <c r="C20" s="2" t="s">
        <v>8</v>
      </c>
      <c r="D20" s="196">
        <v>5.99</v>
      </c>
      <c r="E20" s="197"/>
      <c r="F20" s="52">
        <v>0</v>
      </c>
      <c r="G20" s="51">
        <f>D20+F20</f>
        <v>5.99</v>
      </c>
    </row>
    <row r="21" spans="1:9" ht="7.5" customHeight="1" x14ac:dyDescent="0.25">
      <c r="A21" s="23"/>
      <c r="B21" s="23"/>
      <c r="C21" s="2"/>
      <c r="D21" s="154"/>
      <c r="E21" s="154"/>
      <c r="F21" s="154"/>
      <c r="G21" s="154"/>
    </row>
    <row r="22" spans="1:9" ht="21" customHeight="1" x14ac:dyDescent="0.25">
      <c r="A22" s="23"/>
      <c r="B22" s="23"/>
      <c r="C22" s="2" t="s">
        <v>9</v>
      </c>
      <c r="D22" s="198">
        <f>32.191+24.125+5.99</f>
        <v>62.306000000000004</v>
      </c>
      <c r="E22" s="199"/>
      <c r="F22" s="136">
        <v>7.0389999999999997</v>
      </c>
      <c r="G22" s="28">
        <f>D22+F22</f>
        <v>69.344999999999999</v>
      </c>
      <c r="I22" s="47">
        <f>20.925+D20</f>
        <v>26.914999999999999</v>
      </c>
    </row>
    <row r="23" spans="1:9" ht="12" customHeight="1" x14ac:dyDescent="0.25">
      <c r="A23" s="23"/>
      <c r="B23" s="23"/>
      <c r="C23" s="2"/>
      <c r="D23" s="2"/>
    </row>
    <row r="24" spans="1:9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9" x14ac:dyDescent="0.25">
      <c r="C25" s="163" t="s">
        <v>11</v>
      </c>
      <c r="D25" s="163"/>
      <c r="E25" s="163"/>
      <c r="F25" s="163"/>
      <c r="G25" s="163"/>
    </row>
    <row r="26" spans="1:9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9" x14ac:dyDescent="0.25">
      <c r="A27" s="172">
        <v>1</v>
      </c>
      <c r="B27" s="172"/>
      <c r="C27" s="91" t="s">
        <v>298</v>
      </c>
      <c r="D27" s="205" t="s">
        <v>186</v>
      </c>
      <c r="E27" s="205"/>
      <c r="F27" s="132">
        <v>1414</v>
      </c>
      <c r="G27" s="132">
        <v>0</v>
      </c>
    </row>
    <row r="28" spans="1:9" x14ac:dyDescent="0.25">
      <c r="A28" s="185">
        <v>2</v>
      </c>
      <c r="B28" s="186"/>
      <c r="C28" s="91" t="s">
        <v>299</v>
      </c>
      <c r="D28" s="173" t="s">
        <v>300</v>
      </c>
      <c r="E28" s="174"/>
      <c r="F28" s="132">
        <v>3</v>
      </c>
      <c r="G28" s="132"/>
    </row>
    <row r="29" spans="1:9" x14ac:dyDescent="0.25">
      <c r="A29" s="185">
        <v>3</v>
      </c>
      <c r="B29" s="186"/>
      <c r="C29" s="91" t="s">
        <v>301</v>
      </c>
      <c r="D29" s="173" t="s">
        <v>268</v>
      </c>
      <c r="E29" s="174"/>
      <c r="F29" s="132">
        <v>2</v>
      </c>
      <c r="G29" s="132"/>
    </row>
    <row r="30" spans="1:9" x14ac:dyDescent="0.25">
      <c r="C30" s="132"/>
    </row>
    <row r="31" spans="1:9" ht="19.5" customHeight="1" x14ac:dyDescent="0.25">
      <c r="A31" s="175">
        <v>6</v>
      </c>
      <c r="B31" s="175"/>
      <c r="C31" s="4" t="s">
        <v>17</v>
      </c>
      <c r="E31" s="172"/>
      <c r="F31" s="172"/>
      <c r="G31" s="172"/>
    </row>
    <row r="32" spans="1:9" ht="19.5" customHeight="1" x14ac:dyDescent="0.25">
      <c r="E32" s="172"/>
      <c r="F32" s="172"/>
      <c r="G32" s="172"/>
    </row>
    <row r="33" spans="1:7" ht="19.5" customHeight="1" x14ac:dyDescent="0.25">
      <c r="E33" s="172"/>
      <c r="F33" s="172"/>
      <c r="G33" s="172"/>
    </row>
    <row r="35" spans="1:7" x14ac:dyDescent="0.25">
      <c r="A35" s="175">
        <v>7</v>
      </c>
      <c r="B35" s="175"/>
      <c r="C35" s="178" t="s">
        <v>25</v>
      </c>
      <c r="D35" s="178"/>
      <c r="E35" s="178"/>
      <c r="F35" s="178"/>
      <c r="G35" s="178"/>
    </row>
    <row r="36" spans="1:7" ht="9" customHeight="1" thickBot="1" x14ac:dyDescent="0.3">
      <c r="C36" s="8"/>
      <c r="D36" s="8"/>
    </row>
    <row r="37" spans="1:7" ht="17.25" thickTop="1" thickBot="1" x14ac:dyDescent="0.3">
      <c r="B37" s="10"/>
      <c r="C37" s="4" t="s">
        <v>18</v>
      </c>
      <c r="E37" s="10"/>
      <c r="F37" s="176" t="s">
        <v>26</v>
      </c>
      <c r="G37" s="177"/>
    </row>
    <row r="38" spans="1:7" ht="17.25" thickTop="1" thickBot="1" x14ac:dyDescent="0.3">
      <c r="B38" s="10"/>
      <c r="C38" s="4" t="s">
        <v>19</v>
      </c>
      <c r="E38" s="10"/>
      <c r="F38" s="176" t="s">
        <v>27</v>
      </c>
      <c r="G38" s="177"/>
    </row>
    <row r="39" spans="1:7" ht="17.25" thickTop="1" thickBot="1" x14ac:dyDescent="0.3">
      <c r="B39" s="10"/>
      <c r="C39" s="176" t="s">
        <v>20</v>
      </c>
      <c r="D39" s="179"/>
      <c r="E39" s="10"/>
      <c r="F39" s="176" t="s">
        <v>28</v>
      </c>
      <c r="G39" s="177"/>
    </row>
    <row r="40" spans="1:7" ht="17.25" thickTop="1" thickBot="1" x14ac:dyDescent="0.3">
      <c r="B40" s="10"/>
      <c r="C40" s="4" t="s">
        <v>21</v>
      </c>
      <c r="E40" s="10"/>
      <c r="F40" s="176" t="s">
        <v>29</v>
      </c>
      <c r="G40" s="177"/>
    </row>
    <row r="41" spans="1:7" ht="17.25" thickTop="1" thickBot="1" x14ac:dyDescent="0.3">
      <c r="B41" s="10"/>
      <c r="C41" s="4" t="s">
        <v>22</v>
      </c>
      <c r="E41" s="10"/>
      <c r="F41" s="176" t="s">
        <v>30</v>
      </c>
      <c r="G41" s="177"/>
    </row>
    <row r="42" spans="1:7" ht="17.25" thickTop="1" thickBot="1" x14ac:dyDescent="0.3">
      <c r="B42" s="10"/>
      <c r="C42" s="4" t="s">
        <v>23</v>
      </c>
      <c r="E42" s="10"/>
      <c r="F42" s="176" t="s">
        <v>31</v>
      </c>
      <c r="G42" s="177"/>
    </row>
    <row r="43" spans="1:7" ht="17.25" thickTop="1" thickBot="1" x14ac:dyDescent="0.3">
      <c r="B43" s="10"/>
      <c r="C43" s="4" t="s">
        <v>24</v>
      </c>
      <c r="E43" s="10"/>
      <c r="F43" s="176" t="s">
        <v>32</v>
      </c>
      <c r="G43" s="177"/>
    </row>
    <row r="44" spans="1:7" ht="16.5" thickTop="1" x14ac:dyDescent="0.25">
      <c r="F44" s="25"/>
      <c r="G44" s="25"/>
    </row>
  </sheetData>
  <mergeCells count="46">
    <mergeCell ref="F40:G40"/>
    <mergeCell ref="F41:G41"/>
    <mergeCell ref="F42:G42"/>
    <mergeCell ref="F43:G43"/>
    <mergeCell ref="A35:B35"/>
    <mergeCell ref="C35:G35"/>
    <mergeCell ref="F37:G37"/>
    <mergeCell ref="F38:G38"/>
    <mergeCell ref="C39:D39"/>
    <mergeCell ref="F39:G39"/>
    <mergeCell ref="A26:B26"/>
    <mergeCell ref="D26:E26"/>
    <mergeCell ref="A27:B27"/>
    <mergeCell ref="D27:E27"/>
    <mergeCell ref="E33:G33"/>
    <mergeCell ref="A31:B31"/>
    <mergeCell ref="E31:G31"/>
    <mergeCell ref="E32:G32"/>
    <mergeCell ref="A28:B28"/>
    <mergeCell ref="A29:B29"/>
    <mergeCell ref="D29:E29"/>
    <mergeCell ref="D28:E28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view="pageBreakPreview" topLeftCell="A9" zoomScaleSheetLayoutView="100" workbookViewId="0">
      <selection activeCell="D21" sqref="D21:G21"/>
    </sheetView>
  </sheetViews>
  <sheetFormatPr defaultColWidth="9.140625" defaultRowHeight="15.75" x14ac:dyDescent="0.25"/>
  <cols>
    <col min="1" max="1" width="2.7109375" style="17" bestFit="1" customWidth="1"/>
    <col min="2" max="2" width="3.140625" style="17" customWidth="1"/>
    <col min="3" max="3" width="46.140625" style="4" customWidth="1"/>
    <col min="4" max="4" width="6.7109375" style="4" customWidth="1"/>
    <col min="5" max="5" width="5.5703125" style="4" customWidth="1"/>
    <col min="6" max="6" width="18.85546875" style="44" bestFit="1" customWidth="1"/>
    <col min="7" max="7" width="15.7109375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17"/>
      <c r="E4" s="17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41</v>
      </c>
      <c r="E7" s="155"/>
      <c r="F7" s="155"/>
      <c r="G7" s="155"/>
      <c r="H7" s="7"/>
    </row>
    <row r="8" spans="1:8" ht="9.75" customHeight="1" x14ac:dyDescent="0.25">
      <c r="A8" s="16"/>
      <c r="B8" s="16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42</v>
      </c>
      <c r="E9" s="180"/>
      <c r="F9" s="180"/>
      <c r="G9" s="180"/>
      <c r="H9" s="7"/>
    </row>
    <row r="10" spans="1:8" ht="9.75" customHeight="1" x14ac:dyDescent="0.25">
      <c r="A10" s="16"/>
      <c r="B10" s="16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43</v>
      </c>
      <c r="E11" s="181"/>
      <c r="F11" s="181"/>
      <c r="G11" s="181"/>
      <c r="H11" s="7"/>
    </row>
    <row r="12" spans="1:8" ht="8.25" customHeight="1" x14ac:dyDescent="0.25">
      <c r="A12" s="16"/>
      <c r="B12" s="16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3</v>
      </c>
      <c r="D13" s="181"/>
      <c r="E13" s="181"/>
      <c r="F13" s="181"/>
      <c r="G13" s="181"/>
      <c r="H13" s="7"/>
    </row>
    <row r="14" spans="1:8" ht="9.75" customHeight="1" x14ac:dyDescent="0.25">
      <c r="A14" s="16"/>
      <c r="B14" s="16"/>
      <c r="C14" s="2"/>
      <c r="D14" s="154"/>
      <c r="E14" s="154"/>
      <c r="F14" s="154"/>
      <c r="G14" s="154"/>
    </row>
    <row r="15" spans="1:8" ht="21" customHeight="1" x14ac:dyDescent="0.25">
      <c r="A15" s="36"/>
      <c r="B15" s="36"/>
      <c r="C15" s="2"/>
      <c r="D15" s="156" t="s">
        <v>50</v>
      </c>
      <c r="E15" s="158"/>
      <c r="F15" s="45" t="s">
        <v>37</v>
      </c>
      <c r="G15" s="45" t="s">
        <v>48</v>
      </c>
      <c r="H15" s="7"/>
    </row>
    <row r="16" spans="1:8" ht="18.75" customHeight="1" x14ac:dyDescent="0.25">
      <c r="A16" s="16"/>
      <c r="B16" s="16"/>
      <c r="C16" s="2" t="s">
        <v>6</v>
      </c>
      <c r="D16" s="156">
        <v>25.071999999999999</v>
      </c>
      <c r="E16" s="158"/>
      <c r="F16" s="28">
        <v>5</v>
      </c>
      <c r="G16" s="28">
        <f>F16+D16</f>
        <v>30.071999999999999</v>
      </c>
      <c r="H16" s="47"/>
    </row>
    <row r="17" spans="1:8" ht="10.5" customHeight="1" x14ac:dyDescent="0.25">
      <c r="A17" s="16"/>
      <c r="B17" s="16"/>
      <c r="C17" s="2"/>
      <c r="D17" s="154"/>
      <c r="E17" s="154"/>
      <c r="F17" s="154"/>
      <c r="G17" s="154"/>
    </row>
    <row r="18" spans="1:8" ht="21" customHeight="1" x14ac:dyDescent="0.25">
      <c r="A18" s="16"/>
      <c r="B18" s="16"/>
      <c r="C18" s="2" t="s">
        <v>7</v>
      </c>
      <c r="D18" s="156">
        <v>25.071999999999999</v>
      </c>
      <c r="E18" s="158"/>
      <c r="F18" s="28">
        <v>0</v>
      </c>
      <c r="G18" s="28">
        <f>F18+D18</f>
        <v>25.071999999999999</v>
      </c>
    </row>
    <row r="19" spans="1:8" ht="8.25" customHeight="1" x14ac:dyDescent="0.25">
      <c r="A19" s="16"/>
      <c r="B19" s="16"/>
      <c r="C19" s="2"/>
      <c r="D19" s="154"/>
      <c r="E19" s="154"/>
      <c r="F19" s="154"/>
      <c r="G19" s="154"/>
    </row>
    <row r="20" spans="1:8" ht="21" customHeight="1" x14ac:dyDescent="0.25">
      <c r="A20" s="16"/>
      <c r="B20" s="16"/>
      <c r="C20" s="2" t="s">
        <v>8</v>
      </c>
      <c r="D20" s="167">
        <v>0</v>
      </c>
      <c r="E20" s="168"/>
      <c r="F20" s="51">
        <v>0</v>
      </c>
      <c r="G20" s="51">
        <f>F20+D20</f>
        <v>0</v>
      </c>
    </row>
    <row r="21" spans="1:8" ht="7.5" customHeight="1" x14ac:dyDescent="0.25">
      <c r="A21" s="16"/>
      <c r="B21" s="16"/>
      <c r="C21" s="2"/>
      <c r="D21" s="154"/>
      <c r="E21" s="154"/>
      <c r="F21" s="154"/>
      <c r="G21" s="154"/>
    </row>
    <row r="22" spans="1:8" ht="21" customHeight="1" x14ac:dyDescent="0.25">
      <c r="A22" s="16"/>
      <c r="B22" s="16"/>
      <c r="C22" s="2" t="s">
        <v>9</v>
      </c>
      <c r="D22" s="156">
        <f>16.349+15.026</f>
        <v>31.375</v>
      </c>
      <c r="E22" s="158"/>
      <c r="F22" s="45">
        <v>1.919</v>
      </c>
      <c r="G22" s="28">
        <f>F22+D22</f>
        <v>33.293999999999997</v>
      </c>
      <c r="H22" s="4">
        <v>15.026</v>
      </c>
    </row>
    <row r="23" spans="1:8" ht="9" customHeight="1" x14ac:dyDescent="0.25">
      <c r="A23" s="16"/>
      <c r="B23" s="16"/>
      <c r="C23" s="2"/>
      <c r="D23" s="2"/>
    </row>
    <row r="24" spans="1:8" ht="21.75" customHeight="1" x14ac:dyDescent="0.25">
      <c r="A24" s="154">
        <v>5</v>
      </c>
      <c r="B24" s="154"/>
      <c r="C24" s="9" t="s">
        <v>10</v>
      </c>
      <c r="D24" s="9"/>
      <c r="E24" s="6" t="s">
        <v>297</v>
      </c>
      <c r="H24" s="4">
        <v>16.349</v>
      </c>
    </row>
    <row r="25" spans="1:8" x14ac:dyDescent="0.25">
      <c r="C25" s="163" t="s">
        <v>11</v>
      </c>
      <c r="D25" s="163"/>
      <c r="E25" s="163"/>
      <c r="F25" s="163"/>
      <c r="G25" s="163"/>
      <c r="H25" s="47">
        <f>H22+H24</f>
        <v>31.375</v>
      </c>
    </row>
    <row r="26" spans="1:8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8" x14ac:dyDescent="0.25">
      <c r="A27" s="172">
        <v>1</v>
      </c>
      <c r="B27" s="172"/>
      <c r="C27" s="91" t="s">
        <v>267</v>
      </c>
      <c r="D27" s="205" t="s">
        <v>268</v>
      </c>
      <c r="E27" s="205"/>
      <c r="F27" s="85">
        <v>2</v>
      </c>
      <c r="G27" s="85">
        <v>0</v>
      </c>
    </row>
    <row r="28" spans="1:8" x14ac:dyDescent="0.25">
      <c r="A28" s="172"/>
      <c r="B28" s="172"/>
      <c r="C28" s="5"/>
      <c r="D28" s="172"/>
      <c r="E28" s="172"/>
      <c r="F28" s="85"/>
      <c r="G28" s="84"/>
    </row>
    <row r="29" spans="1:8" ht="19.5" customHeight="1" x14ac:dyDescent="0.25">
      <c r="A29" s="175">
        <v>6</v>
      </c>
      <c r="B29" s="175"/>
      <c r="C29" s="4" t="s">
        <v>17</v>
      </c>
      <c r="E29" s="191"/>
      <c r="F29" s="191"/>
      <c r="G29" s="191"/>
    </row>
    <row r="30" spans="1:8" ht="19.5" customHeight="1" x14ac:dyDescent="0.25">
      <c r="E30" s="172"/>
      <c r="F30" s="172"/>
      <c r="G30" s="172"/>
    </row>
    <row r="31" spans="1:8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/>
  </sheetData>
  <mergeCells count="45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A24:B24"/>
    <mergeCell ref="C25:G25"/>
    <mergeCell ref="A13:B13"/>
    <mergeCell ref="D13:G13"/>
    <mergeCell ref="D14:G14"/>
    <mergeCell ref="D16:E16"/>
    <mergeCell ref="D17:G17"/>
    <mergeCell ref="D15:E15"/>
    <mergeCell ref="A29:B29"/>
    <mergeCell ref="E29:G29"/>
    <mergeCell ref="E30:G30"/>
    <mergeCell ref="A26:B26"/>
    <mergeCell ref="D26:E26"/>
    <mergeCell ref="A27:B27"/>
    <mergeCell ref="D27:E27"/>
    <mergeCell ref="A28:B28"/>
    <mergeCell ref="D28:E28"/>
    <mergeCell ref="A33:B33"/>
    <mergeCell ref="C33:G33"/>
    <mergeCell ref="F35:G35"/>
    <mergeCell ref="F36:G36"/>
    <mergeCell ref="C37:D37"/>
    <mergeCell ref="F37:G37"/>
    <mergeCell ref="F38:G38"/>
    <mergeCell ref="F39:G39"/>
    <mergeCell ref="F40:G40"/>
    <mergeCell ref="F41:G41"/>
    <mergeCell ref="D18:E18"/>
    <mergeCell ref="E31:G31"/>
    <mergeCell ref="D19:G19"/>
    <mergeCell ref="D21:G21"/>
    <mergeCell ref="D20:E20"/>
    <mergeCell ref="D22:E22"/>
  </mergeCells>
  <pageMargins left="0.34" right="0.35" top="0.26" bottom="0.26" header="0.16" footer="0.16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6" zoomScaleSheetLayoutView="100" workbookViewId="0">
      <selection activeCell="D19" sqref="D19:G19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91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92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56">
        <v>31.067</v>
      </c>
      <c r="E16" s="158"/>
      <c r="F16" s="127">
        <v>12.154999999999999</v>
      </c>
      <c r="G16" s="45">
        <f>D16+F16</f>
        <v>43.222000000000001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31.067</v>
      </c>
      <c r="E18" s="166"/>
      <c r="F18" s="128">
        <v>0</v>
      </c>
      <c r="G18" s="28">
        <f>D18+F18</f>
        <v>31.067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129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56">
        <v>42.606999999999999</v>
      </c>
      <c r="E22" s="158"/>
      <c r="F22" s="128">
        <v>1.29</v>
      </c>
      <c r="G22" s="28">
        <f>D22+F22</f>
        <v>43.896999999999998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s="11" customFormat="1" ht="19.899999999999999" customHeight="1" x14ac:dyDescent="0.25">
      <c r="A27" s="207">
        <v>1</v>
      </c>
      <c r="B27" s="207"/>
      <c r="C27" s="70" t="s">
        <v>269</v>
      </c>
      <c r="D27" s="206" t="s">
        <v>281</v>
      </c>
      <c r="E27" s="206"/>
      <c r="F27" s="125">
        <v>12914.6</v>
      </c>
      <c r="G27" s="14"/>
    </row>
    <row r="28" spans="1:7" s="11" customFormat="1" ht="14.45" customHeight="1" x14ac:dyDescent="0.25">
      <c r="A28" s="207">
        <v>2</v>
      </c>
      <c r="B28" s="207"/>
      <c r="C28" s="125" t="s">
        <v>270</v>
      </c>
      <c r="D28" s="206" t="s">
        <v>282</v>
      </c>
      <c r="E28" s="206"/>
      <c r="F28" s="125">
        <v>2224.127</v>
      </c>
      <c r="G28" s="14"/>
    </row>
    <row r="29" spans="1:7" s="11" customFormat="1" ht="16.899999999999999" customHeight="1" x14ac:dyDescent="0.25">
      <c r="A29" s="207">
        <v>3</v>
      </c>
      <c r="B29" s="207"/>
      <c r="C29" s="125" t="s">
        <v>271</v>
      </c>
      <c r="D29" s="206" t="s">
        <v>283</v>
      </c>
      <c r="E29" s="206"/>
      <c r="F29" s="125">
        <v>31049.151000000002</v>
      </c>
      <c r="G29" s="14"/>
    </row>
    <row r="30" spans="1:7" s="11" customFormat="1" ht="14.45" customHeight="1" x14ac:dyDescent="0.25">
      <c r="A30" s="207">
        <v>4</v>
      </c>
      <c r="B30" s="207"/>
      <c r="C30" s="125" t="s">
        <v>272</v>
      </c>
      <c r="D30" s="206" t="s">
        <v>282</v>
      </c>
      <c r="E30" s="206"/>
      <c r="F30" s="126">
        <v>10000</v>
      </c>
      <c r="G30" s="14"/>
    </row>
    <row r="31" spans="1:7" s="11" customFormat="1" ht="15" customHeight="1" x14ac:dyDescent="0.25">
      <c r="A31" s="207">
        <v>5</v>
      </c>
      <c r="B31" s="207"/>
      <c r="C31" s="125" t="s">
        <v>273</v>
      </c>
      <c r="D31" s="206" t="s">
        <v>199</v>
      </c>
      <c r="E31" s="206"/>
      <c r="F31" s="125">
        <v>1412.376</v>
      </c>
      <c r="G31" s="14"/>
    </row>
    <row r="32" spans="1:7" x14ac:dyDescent="0.25">
      <c r="A32" s="172">
        <v>6</v>
      </c>
      <c r="B32" s="172"/>
      <c r="C32" s="5" t="s">
        <v>280</v>
      </c>
      <c r="D32" s="205" t="s">
        <v>266</v>
      </c>
      <c r="E32" s="205"/>
      <c r="F32" s="70">
        <v>20258.690999999999</v>
      </c>
      <c r="G32" s="120">
        <v>0</v>
      </c>
    </row>
    <row r="33" spans="1:7" x14ac:dyDescent="0.25">
      <c r="A33" s="172">
        <v>7</v>
      </c>
      <c r="B33" s="172"/>
      <c r="C33" s="70" t="s">
        <v>274</v>
      </c>
      <c r="D33" s="205" t="s">
        <v>283</v>
      </c>
      <c r="E33" s="205"/>
      <c r="F33" s="70">
        <v>8361.6200000000008</v>
      </c>
      <c r="G33" s="120"/>
    </row>
    <row r="34" spans="1:7" x14ac:dyDescent="0.25">
      <c r="A34" s="172">
        <v>8</v>
      </c>
      <c r="B34" s="172"/>
      <c r="C34" s="70" t="s">
        <v>275</v>
      </c>
      <c r="D34" s="172" t="s">
        <v>282</v>
      </c>
      <c r="E34" s="172"/>
      <c r="F34" s="70">
        <v>1245.9749999999999</v>
      </c>
      <c r="G34" s="120"/>
    </row>
    <row r="35" spans="1:7" x14ac:dyDescent="0.25">
      <c r="A35" s="172">
        <v>9</v>
      </c>
      <c r="B35" s="172"/>
      <c r="C35" s="70" t="s">
        <v>205</v>
      </c>
      <c r="D35" s="172" t="s">
        <v>282</v>
      </c>
      <c r="E35" s="172"/>
      <c r="F35" s="70">
        <v>5648.3819999999996</v>
      </c>
      <c r="G35" s="120"/>
    </row>
    <row r="36" spans="1:7" x14ac:dyDescent="0.25">
      <c r="A36" s="172">
        <v>10</v>
      </c>
      <c r="B36" s="172"/>
      <c r="C36" s="5" t="s">
        <v>276</v>
      </c>
      <c r="D36" s="188" t="s">
        <v>284</v>
      </c>
      <c r="E36" s="188"/>
      <c r="F36" s="70">
        <v>15176</v>
      </c>
      <c r="G36" s="120"/>
    </row>
    <row r="37" spans="1:7" x14ac:dyDescent="0.25">
      <c r="A37" s="172">
        <v>11</v>
      </c>
      <c r="B37" s="172"/>
      <c r="C37" s="70" t="s">
        <v>277</v>
      </c>
      <c r="D37" s="188" t="s">
        <v>284</v>
      </c>
      <c r="E37" s="188"/>
      <c r="F37" s="70">
        <v>15176.02</v>
      </c>
      <c r="G37" s="120"/>
    </row>
    <row r="38" spans="1:7" x14ac:dyDescent="0.25">
      <c r="A38" s="172">
        <v>12</v>
      </c>
      <c r="B38" s="172"/>
      <c r="C38" s="70" t="s">
        <v>278</v>
      </c>
      <c r="D38" s="188" t="s">
        <v>284</v>
      </c>
      <c r="E38" s="188"/>
      <c r="F38" s="70">
        <v>9158.08</v>
      </c>
      <c r="G38" s="120"/>
    </row>
    <row r="39" spans="1:7" x14ac:dyDescent="0.25">
      <c r="A39" s="172">
        <v>13</v>
      </c>
      <c r="B39" s="172"/>
      <c r="C39" s="70" t="s">
        <v>279</v>
      </c>
      <c r="D39" s="172" t="s">
        <v>282</v>
      </c>
      <c r="E39" s="172"/>
      <c r="F39" s="70">
        <v>30.32</v>
      </c>
      <c r="G39" s="120"/>
    </row>
    <row r="40" spans="1:7" x14ac:dyDescent="0.25">
      <c r="A40" s="175"/>
      <c r="B40" s="175"/>
      <c r="D40" s="175"/>
      <c r="E40" s="175"/>
    </row>
    <row r="41" spans="1:7" ht="19.5" customHeight="1" x14ac:dyDescent="0.25">
      <c r="A41" s="175">
        <v>6</v>
      </c>
      <c r="B41" s="175"/>
      <c r="C41" s="4" t="s">
        <v>17</v>
      </c>
      <c r="E41" s="172"/>
      <c r="F41" s="172"/>
      <c r="G41" s="172"/>
    </row>
    <row r="42" spans="1:7" ht="19.5" customHeight="1" x14ac:dyDescent="0.25">
      <c r="E42" s="172"/>
      <c r="F42" s="172"/>
      <c r="G42" s="172"/>
    </row>
    <row r="43" spans="1:7" ht="19.5" customHeight="1" x14ac:dyDescent="0.25">
      <c r="E43" s="172"/>
      <c r="F43" s="172"/>
      <c r="G43" s="172"/>
    </row>
    <row r="45" spans="1:7" x14ac:dyDescent="0.25">
      <c r="A45" s="175">
        <v>7</v>
      </c>
      <c r="B45" s="175"/>
      <c r="C45" s="178" t="s">
        <v>25</v>
      </c>
      <c r="D45" s="178"/>
      <c r="E45" s="178"/>
      <c r="F45" s="178"/>
      <c r="G45" s="178"/>
    </row>
    <row r="46" spans="1:7" ht="9" customHeight="1" thickBot="1" x14ac:dyDescent="0.3">
      <c r="C46" s="8"/>
      <c r="D46" s="8"/>
    </row>
    <row r="47" spans="1:7" ht="17.25" thickTop="1" thickBot="1" x14ac:dyDescent="0.3">
      <c r="B47" s="10"/>
      <c r="C47" s="4" t="s">
        <v>18</v>
      </c>
      <c r="E47" s="10"/>
      <c r="F47" s="176" t="s">
        <v>26</v>
      </c>
      <c r="G47" s="177"/>
    </row>
    <row r="48" spans="1:7" ht="17.25" thickTop="1" thickBot="1" x14ac:dyDescent="0.3">
      <c r="B48" s="10"/>
      <c r="C48" s="4" t="s">
        <v>19</v>
      </c>
      <c r="E48" s="10"/>
      <c r="F48" s="176" t="s">
        <v>27</v>
      </c>
      <c r="G48" s="177"/>
    </row>
    <row r="49" spans="2:7" ht="17.25" thickTop="1" thickBot="1" x14ac:dyDescent="0.3">
      <c r="B49" s="10"/>
      <c r="C49" s="176" t="s">
        <v>20</v>
      </c>
      <c r="D49" s="179"/>
      <c r="E49" s="10"/>
      <c r="F49" s="176" t="s">
        <v>28</v>
      </c>
      <c r="G49" s="177"/>
    </row>
    <row r="50" spans="2:7" ht="17.25" thickTop="1" thickBot="1" x14ac:dyDescent="0.3">
      <c r="B50" s="10"/>
      <c r="C50" s="4" t="s">
        <v>21</v>
      </c>
      <c r="E50" s="10"/>
      <c r="F50" s="176" t="s">
        <v>29</v>
      </c>
      <c r="G50" s="177"/>
    </row>
    <row r="51" spans="2:7" ht="17.25" thickTop="1" thickBot="1" x14ac:dyDescent="0.3">
      <c r="B51" s="10"/>
      <c r="C51" s="4" t="s">
        <v>22</v>
      </c>
      <c r="E51" s="10"/>
      <c r="F51" s="176" t="s">
        <v>30</v>
      </c>
      <c r="G51" s="177"/>
    </row>
    <row r="52" spans="2:7" ht="17.25" thickTop="1" thickBot="1" x14ac:dyDescent="0.3">
      <c r="B52" s="10"/>
      <c r="C52" s="4" t="s">
        <v>23</v>
      </c>
      <c r="E52" s="10"/>
      <c r="F52" s="176" t="s">
        <v>31</v>
      </c>
      <c r="G52" s="177"/>
    </row>
    <row r="53" spans="2:7" ht="17.25" thickTop="1" thickBot="1" x14ac:dyDescent="0.3">
      <c r="B53" s="10"/>
      <c r="C53" s="4" t="s">
        <v>24</v>
      </c>
      <c r="E53" s="10"/>
      <c r="F53" s="176" t="s">
        <v>32</v>
      </c>
      <c r="G53" s="177"/>
    </row>
    <row r="54" spans="2:7" ht="16.5" thickTop="1" x14ac:dyDescent="0.25"/>
  </sheetData>
  <mergeCells count="68">
    <mergeCell ref="F50:G50"/>
    <mergeCell ref="F51:G51"/>
    <mergeCell ref="F52:G52"/>
    <mergeCell ref="F53:G53"/>
    <mergeCell ref="A45:B45"/>
    <mergeCell ref="C45:G45"/>
    <mergeCell ref="F47:G47"/>
    <mergeCell ref="F48:G48"/>
    <mergeCell ref="C49:D49"/>
    <mergeCell ref="F49:G49"/>
    <mergeCell ref="A26:B26"/>
    <mergeCell ref="D26:E26"/>
    <mergeCell ref="A32:B32"/>
    <mergeCell ref="D32:E32"/>
    <mergeCell ref="E43:G43"/>
    <mergeCell ref="A41:B41"/>
    <mergeCell ref="E41:G41"/>
    <mergeCell ref="E42:G42"/>
    <mergeCell ref="A27:B27"/>
    <mergeCell ref="A28:B28"/>
    <mergeCell ref="A29:B29"/>
    <mergeCell ref="A30:B30"/>
    <mergeCell ref="A31:B31"/>
    <mergeCell ref="A33:B33"/>
    <mergeCell ref="A34:B34"/>
    <mergeCell ref="A40:B4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  <mergeCell ref="D27:E27"/>
    <mergeCell ref="D28:E28"/>
    <mergeCell ref="D29:E29"/>
    <mergeCell ref="D30:E30"/>
    <mergeCell ref="D31:E31"/>
    <mergeCell ref="D33:E33"/>
    <mergeCell ref="D34:E34"/>
    <mergeCell ref="D40:E40"/>
    <mergeCell ref="A35:B35"/>
    <mergeCell ref="A36:B36"/>
    <mergeCell ref="A37:B37"/>
    <mergeCell ref="A38:B38"/>
    <mergeCell ref="A39:B39"/>
    <mergeCell ref="D39:E39"/>
    <mergeCell ref="D38:E38"/>
    <mergeCell ref="D35:E35"/>
    <mergeCell ref="D36:E36"/>
    <mergeCell ref="D37:E37"/>
  </mergeCells>
  <pageMargins left="0.34" right="0.35" top="0.26" bottom="0.26" header="0.16" footer="0.16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4"/>
  <sheetViews>
    <sheetView view="pageBreakPreview" topLeftCell="A9" zoomScaleSheetLayoutView="100" workbookViewId="0">
      <selection activeCell="D21" sqref="D21:G21"/>
    </sheetView>
  </sheetViews>
  <sheetFormatPr defaultColWidth="9.140625" defaultRowHeight="15.75" x14ac:dyDescent="0.25"/>
  <cols>
    <col min="1" max="1" width="2.7109375" style="17" bestFit="1" customWidth="1"/>
    <col min="2" max="2" width="3.140625" style="17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17"/>
      <c r="E4" s="17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44</v>
      </c>
      <c r="E7" s="155"/>
      <c r="F7" s="155"/>
      <c r="G7" s="155"/>
      <c r="H7" s="7"/>
    </row>
    <row r="8" spans="1:8" ht="9.75" customHeight="1" x14ac:dyDescent="0.25">
      <c r="A8" s="16"/>
      <c r="B8" s="16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45</v>
      </c>
      <c r="E9" s="180"/>
      <c r="F9" s="180"/>
      <c r="G9" s="180"/>
      <c r="H9" s="7"/>
    </row>
    <row r="10" spans="1:8" ht="9.75" customHeight="1" x14ac:dyDescent="0.25">
      <c r="A10" s="16"/>
      <c r="B10" s="16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46</v>
      </c>
      <c r="E11" s="181"/>
      <c r="F11" s="181"/>
      <c r="G11" s="181"/>
      <c r="H11" s="7"/>
    </row>
    <row r="12" spans="1:8" ht="8.25" customHeight="1" x14ac:dyDescent="0.25">
      <c r="A12" s="16"/>
      <c r="B12" s="16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36"/>
      <c r="B14" s="36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16"/>
      <c r="B15" s="16"/>
      <c r="C15" s="2"/>
      <c r="D15" s="154"/>
      <c r="E15" s="154"/>
      <c r="F15" s="154"/>
      <c r="G15" s="154"/>
    </row>
    <row r="16" spans="1:8" ht="18.75" customHeight="1" x14ac:dyDescent="0.25">
      <c r="A16" s="16"/>
      <c r="B16" s="16"/>
      <c r="C16" s="2" t="s">
        <v>6</v>
      </c>
      <c r="D16" s="156">
        <v>40.442999999999998</v>
      </c>
      <c r="E16" s="158"/>
      <c r="F16" s="28">
        <v>16</v>
      </c>
      <c r="G16" s="28">
        <f>F16+D16</f>
        <v>56.442999999999998</v>
      </c>
    </row>
    <row r="17" spans="1:7" ht="10.5" customHeight="1" x14ac:dyDescent="0.25">
      <c r="A17" s="16"/>
      <c r="B17" s="16"/>
      <c r="C17" s="2"/>
      <c r="D17" s="154"/>
      <c r="E17" s="154"/>
      <c r="F17" s="154"/>
      <c r="G17" s="154"/>
    </row>
    <row r="18" spans="1:7" ht="21" customHeight="1" x14ac:dyDescent="0.25">
      <c r="A18" s="16"/>
      <c r="B18" s="16"/>
      <c r="C18" s="2" t="s">
        <v>7</v>
      </c>
      <c r="D18" s="165">
        <f>10.11075+10.11075+10.11075+10.11075</f>
        <v>40.442999999999998</v>
      </c>
      <c r="E18" s="166"/>
      <c r="F18" s="28">
        <v>0</v>
      </c>
      <c r="G18" s="28">
        <f>F18+D18</f>
        <v>40.442999999999998</v>
      </c>
    </row>
    <row r="19" spans="1:7" ht="8.25" customHeight="1" x14ac:dyDescent="0.25">
      <c r="A19" s="16"/>
      <c r="B19" s="16"/>
      <c r="C19" s="2"/>
      <c r="D19" s="154"/>
      <c r="E19" s="154"/>
      <c r="F19" s="154"/>
      <c r="G19" s="154"/>
    </row>
    <row r="20" spans="1:7" ht="21" customHeight="1" x14ac:dyDescent="0.25">
      <c r="A20" s="16"/>
      <c r="B20" s="16"/>
      <c r="C20" s="2" t="s">
        <v>8</v>
      </c>
      <c r="D20" s="167">
        <v>0</v>
      </c>
      <c r="E20" s="168"/>
      <c r="F20" s="51">
        <v>0</v>
      </c>
      <c r="G20" s="51">
        <f>F20+D20</f>
        <v>0</v>
      </c>
    </row>
    <row r="21" spans="1:7" ht="7.5" customHeight="1" x14ac:dyDescent="0.25">
      <c r="A21" s="16"/>
      <c r="B21" s="16"/>
      <c r="C21" s="2"/>
      <c r="D21" s="154"/>
      <c r="E21" s="154"/>
      <c r="F21" s="154"/>
      <c r="G21" s="154"/>
    </row>
    <row r="22" spans="1:7" ht="21" customHeight="1" x14ac:dyDescent="0.25">
      <c r="A22" s="16"/>
      <c r="B22" s="16"/>
      <c r="C22" s="2" t="s">
        <v>9</v>
      </c>
      <c r="D22" s="156">
        <f>75.291</f>
        <v>75.290999999999997</v>
      </c>
      <c r="E22" s="158"/>
      <c r="F22" s="28">
        <v>1.01</v>
      </c>
      <c r="G22" s="28">
        <f>F22+D22</f>
        <v>76.301000000000002</v>
      </c>
    </row>
    <row r="23" spans="1:7" ht="9" customHeight="1" x14ac:dyDescent="0.25">
      <c r="A23" s="16"/>
      <c r="B23" s="16"/>
      <c r="C23" s="2"/>
      <c r="D23" s="2" t="s">
        <v>296</v>
      </c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s="11" customFormat="1" ht="27" customHeight="1" x14ac:dyDescent="0.25">
      <c r="A27" s="200"/>
      <c r="B27" s="201"/>
      <c r="C27" s="211" t="s">
        <v>224</v>
      </c>
      <c r="D27" s="212"/>
      <c r="E27" s="212"/>
      <c r="F27" s="212"/>
      <c r="G27" s="213"/>
    </row>
    <row r="28" spans="1:7" x14ac:dyDescent="0.25">
      <c r="A28" s="172">
        <v>1</v>
      </c>
      <c r="B28" s="172"/>
      <c r="C28" s="91" t="s">
        <v>223</v>
      </c>
      <c r="D28" s="173" t="s">
        <v>198</v>
      </c>
      <c r="E28" s="174"/>
      <c r="F28" s="71">
        <v>10704.55</v>
      </c>
      <c r="G28" s="71"/>
    </row>
    <row r="29" spans="1:7" ht="31.5" x14ac:dyDescent="0.25">
      <c r="A29" s="172">
        <v>2</v>
      </c>
      <c r="B29" s="172"/>
      <c r="C29" s="92" t="s">
        <v>225</v>
      </c>
      <c r="D29" s="173" t="s">
        <v>234</v>
      </c>
      <c r="E29" s="174"/>
      <c r="F29" s="97">
        <v>5507.89</v>
      </c>
      <c r="G29" s="97"/>
    </row>
    <row r="30" spans="1:7" ht="31.5" x14ac:dyDescent="0.25">
      <c r="A30" s="172">
        <v>3</v>
      </c>
      <c r="B30" s="172"/>
      <c r="C30" s="92" t="s">
        <v>226</v>
      </c>
      <c r="D30" s="173" t="s">
        <v>235</v>
      </c>
      <c r="E30" s="174"/>
      <c r="F30" s="97">
        <v>341.44</v>
      </c>
      <c r="G30" s="97"/>
    </row>
    <row r="31" spans="1:7" ht="31.5" x14ac:dyDescent="0.25">
      <c r="A31" s="172">
        <v>4</v>
      </c>
      <c r="B31" s="172"/>
      <c r="C31" s="92" t="s">
        <v>227</v>
      </c>
      <c r="D31" s="173" t="s">
        <v>198</v>
      </c>
      <c r="E31" s="174"/>
      <c r="F31" s="97">
        <v>951.99</v>
      </c>
      <c r="G31" s="97"/>
    </row>
    <row r="32" spans="1:7" x14ac:dyDescent="0.25">
      <c r="A32" s="172">
        <v>5</v>
      </c>
      <c r="B32" s="172"/>
      <c r="C32" s="91" t="s">
        <v>229</v>
      </c>
      <c r="D32" s="173" t="s">
        <v>208</v>
      </c>
      <c r="E32" s="174"/>
      <c r="F32" s="97">
        <v>5919.99</v>
      </c>
      <c r="G32" s="97"/>
    </row>
    <row r="33" spans="1:7" ht="31.5" x14ac:dyDescent="0.25">
      <c r="A33" s="172">
        <v>6</v>
      </c>
      <c r="B33" s="172"/>
      <c r="C33" s="92" t="s">
        <v>227</v>
      </c>
      <c r="D33" s="173" t="s">
        <v>198</v>
      </c>
      <c r="E33" s="174"/>
      <c r="F33" s="97">
        <v>4110.2700000000004</v>
      </c>
      <c r="G33" s="97"/>
    </row>
    <row r="34" spans="1:7" x14ac:dyDescent="0.25">
      <c r="A34" s="172">
        <v>7</v>
      </c>
      <c r="B34" s="172"/>
      <c r="C34" s="91" t="s">
        <v>230</v>
      </c>
      <c r="D34" s="173" t="s">
        <v>198</v>
      </c>
      <c r="E34" s="174"/>
      <c r="F34" s="97">
        <v>5609</v>
      </c>
      <c r="G34" s="97"/>
    </row>
    <row r="35" spans="1:7" ht="31.5" x14ac:dyDescent="0.25">
      <c r="A35" s="172">
        <v>8</v>
      </c>
      <c r="B35" s="172"/>
      <c r="C35" s="92" t="s">
        <v>231</v>
      </c>
      <c r="D35" s="173" t="s">
        <v>208</v>
      </c>
      <c r="E35" s="174"/>
      <c r="F35" s="97">
        <v>1650.12</v>
      </c>
      <c r="G35" s="97"/>
    </row>
    <row r="36" spans="1:7" x14ac:dyDescent="0.25">
      <c r="A36" s="172">
        <v>9</v>
      </c>
      <c r="B36" s="172"/>
      <c r="C36" s="91" t="s">
        <v>228</v>
      </c>
      <c r="D36" s="173" t="s">
        <v>193</v>
      </c>
      <c r="E36" s="174"/>
      <c r="F36" s="97">
        <v>41340</v>
      </c>
      <c r="G36" s="97"/>
    </row>
    <row r="37" spans="1:7" x14ac:dyDescent="0.25">
      <c r="A37" s="172">
        <v>10</v>
      </c>
      <c r="B37" s="172"/>
      <c r="C37" s="91" t="s">
        <v>232</v>
      </c>
      <c r="D37" s="173" t="s">
        <v>198</v>
      </c>
      <c r="E37" s="174"/>
      <c r="F37" s="97">
        <v>41340</v>
      </c>
      <c r="G37" s="97"/>
    </row>
    <row r="38" spans="1:7" ht="47.25" x14ac:dyDescent="0.25">
      <c r="A38" s="172">
        <v>11</v>
      </c>
      <c r="B38" s="172"/>
      <c r="C38" s="92" t="s">
        <v>233</v>
      </c>
      <c r="D38" s="173" t="s">
        <v>236</v>
      </c>
      <c r="E38" s="174"/>
      <c r="F38" s="97">
        <v>836</v>
      </c>
      <c r="G38" s="97"/>
    </row>
    <row r="39" spans="1:7" x14ac:dyDescent="0.25">
      <c r="A39" s="172">
        <v>12</v>
      </c>
      <c r="B39" s="172"/>
      <c r="C39" s="91" t="s">
        <v>237</v>
      </c>
      <c r="D39" s="173"/>
      <c r="E39" s="174"/>
      <c r="F39" s="97"/>
      <c r="G39" s="97"/>
    </row>
    <row r="40" spans="1:7" ht="31.5" x14ac:dyDescent="0.25">
      <c r="A40" s="172">
        <v>13</v>
      </c>
      <c r="B40" s="172"/>
      <c r="C40" s="92" t="s">
        <v>238</v>
      </c>
      <c r="D40" s="173"/>
      <c r="E40" s="174"/>
      <c r="F40" s="97"/>
      <c r="G40" s="97"/>
    </row>
    <row r="41" spans="1:7" x14ac:dyDescent="0.25">
      <c r="A41" s="172"/>
      <c r="B41" s="172"/>
      <c r="C41" s="208" t="s">
        <v>239</v>
      </c>
      <c r="D41" s="209"/>
      <c r="E41" s="209"/>
      <c r="F41" s="209"/>
      <c r="G41" s="210"/>
    </row>
    <row r="42" spans="1:7" x14ac:dyDescent="0.25">
      <c r="A42" s="172">
        <v>1</v>
      </c>
      <c r="B42" s="172"/>
      <c r="C42" s="91" t="s">
        <v>240</v>
      </c>
      <c r="D42" s="173" t="s">
        <v>246</v>
      </c>
      <c r="E42" s="174"/>
      <c r="F42" s="97">
        <v>13891.29</v>
      </c>
      <c r="G42" s="97"/>
    </row>
    <row r="43" spans="1:7" x14ac:dyDescent="0.25">
      <c r="A43" s="172">
        <v>2</v>
      </c>
      <c r="B43" s="172"/>
      <c r="C43" s="91" t="s">
        <v>241</v>
      </c>
      <c r="D43" s="173" t="s">
        <v>234</v>
      </c>
      <c r="E43" s="174"/>
      <c r="F43" s="97">
        <v>46883.03</v>
      </c>
      <c r="G43" s="97"/>
    </row>
    <row r="44" spans="1:7" x14ac:dyDescent="0.25">
      <c r="A44" s="172">
        <v>3</v>
      </c>
      <c r="B44" s="172"/>
      <c r="C44" s="91" t="s">
        <v>242</v>
      </c>
      <c r="D44" s="173" t="s">
        <v>234</v>
      </c>
      <c r="E44" s="174"/>
      <c r="F44" s="97">
        <v>71634.27</v>
      </c>
      <c r="G44" s="97"/>
    </row>
    <row r="45" spans="1:7" x14ac:dyDescent="0.25">
      <c r="A45" s="172">
        <v>4</v>
      </c>
      <c r="B45" s="172"/>
      <c r="C45" s="91" t="s">
        <v>243</v>
      </c>
      <c r="D45" s="173" t="s">
        <v>235</v>
      </c>
      <c r="E45" s="174"/>
      <c r="F45" s="97">
        <v>150.08000000000001</v>
      </c>
      <c r="G45" s="97"/>
    </row>
    <row r="46" spans="1:7" x14ac:dyDescent="0.25">
      <c r="A46" s="172">
        <v>5</v>
      </c>
      <c r="B46" s="172"/>
      <c r="C46" s="91" t="s">
        <v>244</v>
      </c>
      <c r="D46" s="173" t="s">
        <v>162</v>
      </c>
      <c r="E46" s="174"/>
      <c r="F46" s="97">
        <f>F60</f>
        <v>302757.12</v>
      </c>
      <c r="G46" s="97"/>
    </row>
    <row r="47" spans="1:7" x14ac:dyDescent="0.25">
      <c r="A47" s="172">
        <v>6</v>
      </c>
      <c r="B47" s="172"/>
      <c r="C47" s="91" t="s">
        <v>245</v>
      </c>
      <c r="D47" s="173" t="s">
        <v>247</v>
      </c>
      <c r="E47" s="174"/>
      <c r="F47" s="97">
        <v>13380.68</v>
      </c>
      <c r="G47" s="97"/>
    </row>
    <row r="48" spans="1:7" x14ac:dyDescent="0.25">
      <c r="A48" s="172"/>
      <c r="B48" s="172"/>
      <c r="C48" s="208" t="s">
        <v>224</v>
      </c>
      <c r="D48" s="209"/>
      <c r="E48" s="209"/>
      <c r="F48" s="209"/>
      <c r="G48" s="210"/>
    </row>
    <row r="49" spans="1:7" ht="31.5" x14ac:dyDescent="0.25">
      <c r="A49" s="172">
        <v>1</v>
      </c>
      <c r="B49" s="172"/>
      <c r="C49" s="92" t="s">
        <v>225</v>
      </c>
      <c r="D49" s="173" t="s">
        <v>234</v>
      </c>
      <c r="E49" s="174"/>
      <c r="F49" s="97">
        <v>2966</v>
      </c>
      <c r="G49" s="97"/>
    </row>
    <row r="50" spans="1:7" ht="31.5" x14ac:dyDescent="0.25">
      <c r="A50" s="172">
        <v>2</v>
      </c>
      <c r="B50" s="172"/>
      <c r="C50" s="92" t="s">
        <v>249</v>
      </c>
      <c r="D50" s="173" t="s">
        <v>235</v>
      </c>
      <c r="E50" s="174"/>
      <c r="F50" s="97">
        <v>98.01</v>
      </c>
      <c r="G50" s="97"/>
    </row>
    <row r="51" spans="1:7" x14ac:dyDescent="0.25">
      <c r="A51" s="172">
        <v>3</v>
      </c>
      <c r="B51" s="172"/>
      <c r="C51" s="91" t="s">
        <v>250</v>
      </c>
      <c r="D51" s="173" t="s">
        <v>193</v>
      </c>
      <c r="E51" s="174"/>
      <c r="F51" s="97">
        <v>1150</v>
      </c>
      <c r="G51" s="97"/>
    </row>
    <row r="52" spans="1:7" ht="31.5" x14ac:dyDescent="0.25">
      <c r="A52" s="172">
        <v>4</v>
      </c>
      <c r="B52" s="172"/>
      <c r="C52" s="92" t="s">
        <v>251</v>
      </c>
      <c r="D52" s="173" t="s">
        <v>198</v>
      </c>
      <c r="E52" s="174"/>
      <c r="F52" s="97">
        <v>5521.81</v>
      </c>
      <c r="G52" s="97"/>
    </row>
    <row r="53" spans="1:7" ht="31.5" x14ac:dyDescent="0.25">
      <c r="A53" s="172">
        <v>5</v>
      </c>
      <c r="B53" s="172"/>
      <c r="C53" s="92" t="s">
        <v>252</v>
      </c>
      <c r="D53" s="173" t="s">
        <v>198</v>
      </c>
      <c r="E53" s="174"/>
      <c r="F53" s="97">
        <v>2025.12</v>
      </c>
      <c r="G53" s="97"/>
    </row>
    <row r="54" spans="1:7" x14ac:dyDescent="0.25">
      <c r="A54" s="172">
        <v>6</v>
      </c>
      <c r="B54" s="172"/>
      <c r="C54" s="91" t="s">
        <v>228</v>
      </c>
      <c r="D54" s="173" t="s">
        <v>193</v>
      </c>
      <c r="E54" s="174"/>
      <c r="F54" s="97">
        <v>19400.64</v>
      </c>
      <c r="G54" s="97"/>
    </row>
    <row r="55" spans="1:7" x14ac:dyDescent="0.25">
      <c r="A55" s="172">
        <v>7</v>
      </c>
      <c r="B55" s="172"/>
      <c r="C55" s="91" t="s">
        <v>229</v>
      </c>
      <c r="D55" s="173" t="s">
        <v>208</v>
      </c>
      <c r="E55" s="174"/>
      <c r="F55" s="97">
        <v>7569.2</v>
      </c>
      <c r="G55" s="97"/>
    </row>
    <row r="56" spans="1:7" ht="31.5" x14ac:dyDescent="0.25">
      <c r="A56" s="172">
        <v>8</v>
      </c>
      <c r="B56" s="172"/>
      <c r="C56" s="92" t="s">
        <v>252</v>
      </c>
      <c r="D56" s="173" t="s">
        <v>198</v>
      </c>
      <c r="E56" s="174"/>
      <c r="F56" s="97">
        <v>1516.22</v>
      </c>
      <c r="G56" s="97"/>
    </row>
    <row r="57" spans="1:7" x14ac:dyDescent="0.25">
      <c r="A57" s="172"/>
      <c r="B57" s="172"/>
      <c r="C57" s="208" t="s">
        <v>248</v>
      </c>
      <c r="D57" s="209"/>
      <c r="E57" s="209"/>
      <c r="F57" s="209"/>
      <c r="G57" s="210"/>
    </row>
    <row r="58" spans="1:7" x14ac:dyDescent="0.25">
      <c r="A58" s="172">
        <v>1</v>
      </c>
      <c r="B58" s="172"/>
      <c r="C58" s="91" t="s">
        <v>240</v>
      </c>
      <c r="D58" s="173" t="s">
        <v>253</v>
      </c>
      <c r="E58" s="174"/>
      <c r="F58" s="97">
        <v>15378.01</v>
      </c>
      <c r="G58" s="97"/>
    </row>
    <row r="59" spans="1:7" x14ac:dyDescent="0.25">
      <c r="A59" s="172">
        <v>2</v>
      </c>
      <c r="B59" s="172"/>
      <c r="C59" s="91" t="s">
        <v>243</v>
      </c>
      <c r="D59" s="173" t="s">
        <v>254</v>
      </c>
      <c r="E59" s="174"/>
      <c r="F59" s="97">
        <v>150.08000000000001</v>
      </c>
      <c r="G59" s="97"/>
    </row>
    <row r="60" spans="1:7" x14ac:dyDescent="0.25">
      <c r="A60" s="172"/>
      <c r="B60" s="172"/>
      <c r="C60" s="91" t="s">
        <v>244</v>
      </c>
      <c r="D60" s="173" t="s">
        <v>285</v>
      </c>
      <c r="E60" s="174"/>
      <c r="F60" s="97">
        <v>302757.12</v>
      </c>
      <c r="G60" s="97"/>
    </row>
    <row r="61" spans="1:7" ht="19.5" customHeight="1" x14ac:dyDescent="0.25">
      <c r="A61" s="175">
        <v>6</v>
      </c>
      <c r="B61" s="175"/>
      <c r="C61" s="4" t="s">
        <v>17</v>
      </c>
      <c r="E61" s="172"/>
      <c r="F61" s="172"/>
      <c r="G61" s="172"/>
    </row>
    <row r="62" spans="1:7" ht="19.5" customHeight="1" x14ac:dyDescent="0.25">
      <c r="E62" s="172"/>
      <c r="F62" s="172"/>
      <c r="G62" s="172"/>
    </row>
    <row r="63" spans="1:7" ht="19.5" customHeight="1" x14ac:dyDescent="0.25">
      <c r="E63" s="172"/>
      <c r="F63" s="172"/>
      <c r="G63" s="172"/>
    </row>
    <row r="65" spans="1:7" x14ac:dyDescent="0.25">
      <c r="A65" s="175">
        <v>7</v>
      </c>
      <c r="B65" s="175"/>
      <c r="C65" s="178" t="s">
        <v>25</v>
      </c>
      <c r="D65" s="178"/>
      <c r="E65" s="178"/>
      <c r="F65" s="178"/>
      <c r="G65" s="178"/>
    </row>
    <row r="66" spans="1:7" ht="9" customHeight="1" thickBot="1" x14ac:dyDescent="0.3">
      <c r="C66" s="8"/>
      <c r="D66" s="8"/>
    </row>
    <row r="67" spans="1:7" ht="17.25" thickTop="1" thickBot="1" x14ac:dyDescent="0.3">
      <c r="B67" s="10"/>
      <c r="C67" s="4" t="s">
        <v>18</v>
      </c>
      <c r="E67" s="10"/>
      <c r="F67" s="176" t="s">
        <v>26</v>
      </c>
      <c r="G67" s="177"/>
    </row>
    <row r="68" spans="1:7" ht="17.25" thickTop="1" thickBot="1" x14ac:dyDescent="0.3">
      <c r="B68" s="10"/>
      <c r="C68" s="4" t="s">
        <v>19</v>
      </c>
      <c r="E68" s="10"/>
      <c r="F68" s="176" t="s">
        <v>27</v>
      </c>
      <c r="G68" s="177"/>
    </row>
    <row r="69" spans="1:7" ht="17.25" thickTop="1" thickBot="1" x14ac:dyDescent="0.3">
      <c r="B69" s="10"/>
      <c r="C69" s="176" t="s">
        <v>20</v>
      </c>
      <c r="D69" s="179"/>
      <c r="E69" s="10"/>
      <c r="F69" s="176" t="s">
        <v>28</v>
      </c>
      <c r="G69" s="177"/>
    </row>
    <row r="70" spans="1:7" ht="17.25" thickTop="1" thickBot="1" x14ac:dyDescent="0.3">
      <c r="B70" s="10"/>
      <c r="C70" s="4" t="s">
        <v>21</v>
      </c>
      <c r="E70" s="10"/>
      <c r="F70" s="176" t="s">
        <v>29</v>
      </c>
      <c r="G70" s="177"/>
    </row>
    <row r="71" spans="1:7" ht="17.25" thickTop="1" thickBot="1" x14ac:dyDescent="0.3">
      <c r="B71" s="10"/>
      <c r="C71" s="4" t="s">
        <v>22</v>
      </c>
      <c r="E71" s="10"/>
      <c r="F71" s="176" t="s">
        <v>30</v>
      </c>
      <c r="G71" s="177"/>
    </row>
    <row r="72" spans="1:7" ht="17.25" thickTop="1" thickBot="1" x14ac:dyDescent="0.3">
      <c r="B72" s="10"/>
      <c r="C72" s="4" t="s">
        <v>23</v>
      </c>
      <c r="E72" s="10"/>
      <c r="F72" s="176" t="s">
        <v>31</v>
      </c>
      <c r="G72" s="177"/>
    </row>
    <row r="73" spans="1:7" ht="17.25" thickTop="1" thickBot="1" x14ac:dyDescent="0.3">
      <c r="B73" s="10"/>
      <c r="C73" s="4" t="s">
        <v>24</v>
      </c>
      <c r="E73" s="10"/>
      <c r="F73" s="176" t="s">
        <v>32</v>
      </c>
      <c r="G73" s="177"/>
    </row>
    <row r="74" spans="1:7" ht="16.5" thickTop="1" x14ac:dyDescent="0.25"/>
  </sheetData>
  <mergeCells count="109">
    <mergeCell ref="A30:B30"/>
    <mergeCell ref="A31:B31"/>
    <mergeCell ref="A32:B32"/>
    <mergeCell ref="A33:B33"/>
    <mergeCell ref="A27:B27"/>
    <mergeCell ref="C27:G27"/>
    <mergeCell ref="A43:B43"/>
    <mergeCell ref="D43:E43"/>
    <mergeCell ref="A44:B44"/>
    <mergeCell ref="D44:E44"/>
    <mergeCell ref="C41:G41"/>
    <mergeCell ref="A41:B41"/>
    <mergeCell ref="A42:B42"/>
    <mergeCell ref="D42:E42"/>
    <mergeCell ref="A38:B38"/>
    <mergeCell ref="A39:B39"/>
    <mergeCell ref="A40:B40"/>
    <mergeCell ref="D35:E35"/>
    <mergeCell ref="A36:B36"/>
    <mergeCell ref="D36:E36"/>
    <mergeCell ref="A34:B34"/>
    <mergeCell ref="A35:B35"/>
    <mergeCell ref="A37:B37"/>
    <mergeCell ref="D37:E37"/>
    <mergeCell ref="A26:B26"/>
    <mergeCell ref="D26:E26"/>
    <mergeCell ref="A28:B28"/>
    <mergeCell ref="D28:E28"/>
    <mergeCell ref="A29:B2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  <mergeCell ref="A24:B24"/>
    <mergeCell ref="C25:G25"/>
    <mergeCell ref="A13:B13"/>
    <mergeCell ref="D13:G13"/>
    <mergeCell ref="D15:G15"/>
    <mergeCell ref="D16:E16"/>
    <mergeCell ref="D17:G17"/>
    <mergeCell ref="D14:E14"/>
    <mergeCell ref="D8:G8"/>
    <mergeCell ref="A9:B9"/>
    <mergeCell ref="F70:G70"/>
    <mergeCell ref="F71:G71"/>
    <mergeCell ref="F72:G72"/>
    <mergeCell ref="F73:G73"/>
    <mergeCell ref="D18:E18"/>
    <mergeCell ref="E63:G63"/>
    <mergeCell ref="D19:G19"/>
    <mergeCell ref="D21:G21"/>
    <mergeCell ref="D20:E20"/>
    <mergeCell ref="D22:E22"/>
    <mergeCell ref="D29:E29"/>
    <mergeCell ref="D30:E30"/>
    <mergeCell ref="D31:E31"/>
    <mergeCell ref="D32:E32"/>
    <mergeCell ref="D33:E33"/>
    <mergeCell ref="D45:E45"/>
    <mergeCell ref="D46:E46"/>
    <mergeCell ref="D47:E47"/>
    <mergeCell ref="E61:G61"/>
    <mergeCell ref="E62:G62"/>
    <mergeCell ref="D34:E34"/>
    <mergeCell ref="D38:E38"/>
    <mergeCell ref="D39:E39"/>
    <mergeCell ref="D40:E40"/>
    <mergeCell ref="A57:B57"/>
    <mergeCell ref="A58:B58"/>
    <mergeCell ref="D58:E58"/>
    <mergeCell ref="A65:B65"/>
    <mergeCell ref="C65:G65"/>
    <mergeCell ref="F67:G67"/>
    <mergeCell ref="F68:G68"/>
    <mergeCell ref="C69:D69"/>
    <mergeCell ref="F69:G69"/>
    <mergeCell ref="A61:B61"/>
    <mergeCell ref="A60:B60"/>
    <mergeCell ref="D60:E60"/>
    <mergeCell ref="A45:B45"/>
    <mergeCell ref="A46:B46"/>
    <mergeCell ref="A47:B47"/>
    <mergeCell ref="A59:B59"/>
    <mergeCell ref="D59:E59"/>
    <mergeCell ref="C57:G57"/>
    <mergeCell ref="C48:G48"/>
    <mergeCell ref="A55:B55"/>
    <mergeCell ref="D55:E55"/>
    <mergeCell ref="A56:B56"/>
    <mergeCell ref="D56:E56"/>
    <mergeCell ref="A52:B52"/>
    <mergeCell ref="D52:E52"/>
    <mergeCell ref="A53:B53"/>
    <mergeCell ref="D53:E53"/>
    <mergeCell ref="A54:B54"/>
    <mergeCell ref="D54:E54"/>
    <mergeCell ref="A49:B49"/>
    <mergeCell ref="D49:E49"/>
    <mergeCell ref="A50:B50"/>
    <mergeCell ref="D50:E50"/>
    <mergeCell ref="A51:B51"/>
    <mergeCell ref="D51:E51"/>
    <mergeCell ref="A48:B48"/>
  </mergeCells>
  <pageMargins left="0.34" right="0.35" top="0.26" bottom="0.26" header="0.16" footer="0.16"/>
  <pageSetup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9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93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94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95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</v>
      </c>
      <c r="E16" s="166"/>
      <c r="F16" s="28">
        <v>0</v>
      </c>
      <c r="G16" s="28">
        <f>D16+F16</f>
        <v>1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0.25</v>
      </c>
      <c r="E18" s="166"/>
      <c r="F18" s="28">
        <v>0</v>
      </c>
      <c r="G18" s="28">
        <f>D18+F18</f>
        <v>0.25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8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96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97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95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</v>
      </c>
      <c r="E16" s="166"/>
      <c r="F16" s="28">
        <v>0</v>
      </c>
      <c r="G16" s="28">
        <f>D16+F16</f>
        <v>1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0.25</v>
      </c>
      <c r="E18" s="166"/>
      <c r="F18" s="28">
        <v>0</v>
      </c>
      <c r="G18" s="28">
        <f>D18+F18</f>
        <v>0.25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9" zoomScaleSheetLayoutView="100" workbookViewId="0">
      <selection activeCell="F22" sqref="F22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98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99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</v>
      </c>
      <c r="E16" s="166"/>
      <c r="F16" s="28">
        <v>0</v>
      </c>
      <c r="G16" s="28">
        <f>D16+F16</f>
        <v>1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0.25</v>
      </c>
      <c r="E18" s="166"/>
      <c r="F18" s="28">
        <v>0</v>
      </c>
      <c r="G18" s="28">
        <f>D18+F18</f>
        <v>0.25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45">
        <v>0.69699999999999995</v>
      </c>
      <c r="G22" s="28">
        <f>D22+F22</f>
        <v>0.69699999999999995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7" zoomScaleSheetLayoutView="100" workbookViewId="0">
      <selection activeCell="F23" sqref="F23"/>
    </sheetView>
  </sheetViews>
  <sheetFormatPr defaultColWidth="9.140625" defaultRowHeight="15.75" x14ac:dyDescent="0.25"/>
  <cols>
    <col min="1" max="1" width="2.7109375" style="19" bestFit="1" customWidth="1"/>
    <col min="2" max="2" width="3.140625" style="19" customWidth="1"/>
    <col min="3" max="3" width="46.140625" style="4" customWidth="1"/>
    <col min="4" max="5" width="6.7109375" style="4" customWidth="1"/>
    <col min="6" max="6" width="15" style="4" bestFit="1" customWidth="1"/>
    <col min="7" max="7" width="11.5703125" style="4" bestFit="1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19"/>
      <c r="E4" s="19"/>
      <c r="F4" s="19"/>
      <c r="G4" s="19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56</v>
      </c>
      <c r="E7" s="155"/>
      <c r="F7" s="155"/>
      <c r="G7" s="155"/>
      <c r="H7" s="7"/>
    </row>
    <row r="8" spans="1:8" ht="9.75" customHeight="1" x14ac:dyDescent="0.25">
      <c r="A8" s="18"/>
      <c r="B8" s="18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56" t="s">
        <v>52</v>
      </c>
      <c r="E9" s="157"/>
      <c r="F9" s="157"/>
      <c r="G9" s="158"/>
      <c r="H9" s="7"/>
    </row>
    <row r="10" spans="1:8" ht="9.75" customHeight="1" x14ac:dyDescent="0.25">
      <c r="A10" s="18"/>
      <c r="B10" s="18"/>
      <c r="C10" s="2"/>
      <c r="D10" s="159"/>
      <c r="E10" s="159"/>
      <c r="F10" s="159"/>
      <c r="G10" s="159"/>
      <c r="H10" s="7"/>
    </row>
    <row r="11" spans="1:8" ht="21" customHeight="1" x14ac:dyDescent="0.25">
      <c r="A11" s="154">
        <v>3</v>
      </c>
      <c r="B11" s="154"/>
      <c r="C11" s="2" t="s">
        <v>2</v>
      </c>
      <c r="D11" s="160" t="s">
        <v>53</v>
      </c>
      <c r="E11" s="161"/>
      <c r="F11" s="161"/>
      <c r="G11" s="162"/>
      <c r="H11" s="7"/>
    </row>
    <row r="12" spans="1:8" ht="8.25" customHeight="1" x14ac:dyDescent="0.25">
      <c r="A12" s="18"/>
      <c r="B12" s="18"/>
      <c r="C12" s="2"/>
      <c r="D12" s="21"/>
      <c r="E12" s="21"/>
      <c r="F12" s="21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6"/>
      <c r="B14" s="26"/>
      <c r="C14" s="2"/>
      <c r="D14" s="156" t="s">
        <v>51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18"/>
      <c r="B15" s="18"/>
      <c r="C15" s="2"/>
    </row>
    <row r="16" spans="1:8" ht="18.75" customHeight="1" x14ac:dyDescent="0.25">
      <c r="A16" s="18"/>
      <c r="B16" s="18"/>
      <c r="C16" s="2" t="s">
        <v>6</v>
      </c>
      <c r="D16" s="165">
        <v>0</v>
      </c>
      <c r="E16" s="166"/>
      <c r="F16" s="28">
        <v>10</v>
      </c>
      <c r="G16" s="28">
        <f>D16+F16</f>
        <v>10</v>
      </c>
    </row>
    <row r="17" spans="1:7" ht="10.5" customHeight="1" x14ac:dyDescent="0.25">
      <c r="A17" s="18"/>
      <c r="B17" s="18"/>
      <c r="C17" s="2"/>
      <c r="D17" s="154"/>
      <c r="E17" s="154"/>
      <c r="F17" s="154"/>
      <c r="G17" s="154"/>
    </row>
    <row r="18" spans="1:7" ht="21" customHeight="1" x14ac:dyDescent="0.25">
      <c r="A18" s="18"/>
      <c r="B18" s="18"/>
      <c r="C18" s="2" t="s">
        <v>7</v>
      </c>
      <c r="D18" s="165">
        <v>0</v>
      </c>
      <c r="E18" s="166"/>
      <c r="F18" s="28">
        <v>0</v>
      </c>
      <c r="G18" s="28">
        <f>D18+F18</f>
        <v>0</v>
      </c>
    </row>
    <row r="19" spans="1:7" ht="8.25" customHeight="1" x14ac:dyDescent="0.25">
      <c r="A19" s="18"/>
      <c r="B19" s="18"/>
      <c r="C19" s="2"/>
      <c r="D19" s="154"/>
      <c r="E19" s="154"/>
      <c r="F19" s="154"/>
      <c r="G19" s="154"/>
    </row>
    <row r="20" spans="1:7" ht="21" customHeight="1" x14ac:dyDescent="0.25">
      <c r="A20" s="18"/>
      <c r="B20" s="18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18"/>
      <c r="B21" s="18"/>
      <c r="C21" s="2"/>
      <c r="D21" s="154"/>
      <c r="E21" s="154"/>
      <c r="F21" s="154"/>
      <c r="G21" s="154"/>
    </row>
    <row r="22" spans="1:7" ht="21" customHeight="1" x14ac:dyDescent="0.25">
      <c r="A22" s="18"/>
      <c r="B22" s="18"/>
      <c r="C22" s="2" t="s">
        <v>9</v>
      </c>
      <c r="D22" s="165">
        <v>0</v>
      </c>
      <c r="E22" s="166"/>
      <c r="F22" s="28">
        <v>514</v>
      </c>
      <c r="G22" s="28">
        <f>D22+F22</f>
        <v>514</v>
      </c>
    </row>
    <row r="23" spans="1:7" ht="9" customHeight="1" x14ac:dyDescent="0.25">
      <c r="A23" s="18"/>
      <c r="B23" s="18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F42" s="20"/>
      <c r="G42" s="20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6:E16"/>
    <mergeCell ref="D17:G17"/>
    <mergeCell ref="D18:E18"/>
    <mergeCell ref="D19:G19"/>
    <mergeCell ref="D21:G21"/>
    <mergeCell ref="A24:B24"/>
    <mergeCell ref="D14:E1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9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100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101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53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</v>
      </c>
      <c r="E16" s="166"/>
      <c r="F16" s="28">
        <v>0</v>
      </c>
      <c r="G16" s="28">
        <f>D16+F16</f>
        <v>1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0.25</v>
      </c>
      <c r="E18" s="166"/>
      <c r="F18" s="28">
        <v>0</v>
      </c>
      <c r="G18" s="28">
        <f>D18+F18</f>
        <v>0.25</v>
      </c>
    </row>
    <row r="19" spans="1:7" ht="8.25" customHeight="1" x14ac:dyDescent="0.25">
      <c r="A19" s="23"/>
      <c r="B19" s="23"/>
      <c r="C19" s="2"/>
      <c r="D19" s="159"/>
      <c r="E19" s="159"/>
      <c r="F19" s="159"/>
      <c r="G19" s="159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45">
        <v>1.0609999999999999</v>
      </c>
      <c r="G22" s="28">
        <f>D22+F22</f>
        <v>1.0609999999999999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F42" s="25"/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12" zoomScaleSheetLayoutView="100" workbookViewId="0">
      <selection activeCell="E62" sqref="E62:G62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79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80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81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27.46</v>
      </c>
      <c r="E16" s="166"/>
      <c r="F16" s="34">
        <v>5.6520000000000001</v>
      </c>
      <c r="G16" s="28">
        <f>D16+F16</f>
        <v>33.112000000000002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f>13.73+13.73</f>
        <v>27.46</v>
      </c>
      <c r="E18" s="166"/>
      <c r="F18" s="28">
        <v>2.8260000000000001</v>
      </c>
      <c r="G18" s="28">
        <f>D18+F18</f>
        <v>30.286000000000001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9.718</v>
      </c>
      <c r="E20" s="168"/>
      <c r="F20" s="51">
        <v>1.1859999999999999</v>
      </c>
      <c r="G20" s="51">
        <f>D20+F20</f>
        <v>10.904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f>34.254+12.262+9.718</f>
        <v>56.233999999999995</v>
      </c>
      <c r="E22" s="166"/>
      <c r="F22" s="28">
        <v>2.7440000000000002</v>
      </c>
      <c r="G22" s="28">
        <f>D22+F22</f>
        <v>58.977999999999994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102" t="s">
        <v>217</v>
      </c>
      <c r="D27" s="173"/>
      <c r="E27" s="174"/>
      <c r="F27" s="71"/>
      <c r="G27" s="71"/>
    </row>
    <row r="28" spans="1:7" x14ac:dyDescent="0.25">
      <c r="A28" s="172">
        <v>1</v>
      </c>
      <c r="B28" s="172"/>
      <c r="C28" s="91" t="s">
        <v>219</v>
      </c>
      <c r="D28" s="173" t="s">
        <v>208</v>
      </c>
      <c r="E28" s="174"/>
      <c r="F28" s="97">
        <v>6396.8019999999997</v>
      </c>
      <c r="G28" s="97"/>
    </row>
    <row r="29" spans="1:7" ht="31.5" x14ac:dyDescent="0.25">
      <c r="A29" s="172">
        <v>2</v>
      </c>
      <c r="B29" s="172"/>
      <c r="C29" s="92" t="s">
        <v>220</v>
      </c>
      <c r="D29" s="173" t="s">
        <v>302</v>
      </c>
      <c r="E29" s="174"/>
      <c r="F29" s="97">
        <v>8518.75</v>
      </c>
      <c r="G29" s="97"/>
    </row>
    <row r="30" spans="1:7" x14ac:dyDescent="0.25">
      <c r="A30" s="172">
        <v>3</v>
      </c>
      <c r="B30" s="172"/>
      <c r="C30" s="91" t="s">
        <v>222</v>
      </c>
      <c r="D30" s="173" t="s">
        <v>215</v>
      </c>
      <c r="E30" s="174"/>
      <c r="F30" s="97">
        <v>6393.9960000000001</v>
      </c>
      <c r="G30" s="97"/>
    </row>
    <row r="31" spans="1:7" x14ac:dyDescent="0.25">
      <c r="A31" s="172">
        <v>4</v>
      </c>
      <c r="B31" s="172"/>
      <c r="C31" s="91" t="s">
        <v>303</v>
      </c>
      <c r="D31" s="173" t="s">
        <v>198</v>
      </c>
      <c r="E31" s="174"/>
      <c r="F31" s="97">
        <v>6394.13</v>
      </c>
      <c r="G31" s="97"/>
    </row>
    <row r="32" spans="1:7" x14ac:dyDescent="0.25">
      <c r="A32" s="172">
        <v>5</v>
      </c>
      <c r="B32" s="172"/>
      <c r="C32" s="91" t="s">
        <v>304</v>
      </c>
      <c r="D32" s="173" t="s">
        <v>198</v>
      </c>
      <c r="E32" s="174"/>
      <c r="F32" s="132">
        <v>6394.13</v>
      </c>
      <c r="G32" s="97"/>
    </row>
    <row r="33" spans="1:7" x14ac:dyDescent="0.25">
      <c r="A33" s="172">
        <v>6</v>
      </c>
      <c r="B33" s="172"/>
      <c r="C33" s="92" t="s">
        <v>305</v>
      </c>
      <c r="D33" s="173" t="s">
        <v>198</v>
      </c>
      <c r="E33" s="174"/>
      <c r="F33" s="97">
        <v>2107</v>
      </c>
      <c r="G33" s="97"/>
    </row>
    <row r="34" spans="1:7" x14ac:dyDescent="0.25">
      <c r="A34" s="172">
        <v>7</v>
      </c>
      <c r="B34" s="172"/>
      <c r="C34" s="92" t="s">
        <v>195</v>
      </c>
      <c r="D34" s="173" t="s">
        <v>198</v>
      </c>
      <c r="E34" s="174"/>
      <c r="F34" s="97">
        <v>267.60000000000002</v>
      </c>
      <c r="G34" s="97"/>
    </row>
    <row r="35" spans="1:7" ht="31.5" x14ac:dyDescent="0.25">
      <c r="A35" s="172">
        <v>8</v>
      </c>
      <c r="B35" s="172"/>
      <c r="C35" s="92" t="s">
        <v>306</v>
      </c>
      <c r="D35" s="205" t="s">
        <v>208</v>
      </c>
      <c r="E35" s="205"/>
      <c r="F35" s="97">
        <v>713.61</v>
      </c>
      <c r="G35" s="97"/>
    </row>
    <row r="36" spans="1:7" ht="31.5" x14ac:dyDescent="0.25">
      <c r="A36" s="172">
        <v>9</v>
      </c>
      <c r="B36" s="172"/>
      <c r="C36" s="92" t="s">
        <v>221</v>
      </c>
      <c r="D36" s="205" t="s">
        <v>208</v>
      </c>
      <c r="E36" s="205"/>
      <c r="F36" s="97">
        <v>713.61</v>
      </c>
      <c r="G36" s="97"/>
    </row>
    <row r="37" spans="1:7" ht="31.5" x14ac:dyDescent="0.25">
      <c r="A37" s="172">
        <v>10</v>
      </c>
      <c r="B37" s="172"/>
      <c r="C37" s="92" t="s">
        <v>307</v>
      </c>
      <c r="D37" s="205" t="s">
        <v>193</v>
      </c>
      <c r="E37" s="205"/>
      <c r="F37" s="97">
        <v>1578.13</v>
      </c>
      <c r="G37" s="97"/>
    </row>
    <row r="38" spans="1:7" x14ac:dyDescent="0.25">
      <c r="A38" s="172">
        <v>11</v>
      </c>
      <c r="B38" s="172"/>
      <c r="C38" s="92" t="s">
        <v>308</v>
      </c>
      <c r="D38" s="205" t="s">
        <v>198</v>
      </c>
      <c r="E38" s="205"/>
      <c r="F38" s="97">
        <v>473.44</v>
      </c>
      <c r="G38" s="97"/>
    </row>
    <row r="39" spans="1:7" x14ac:dyDescent="0.25">
      <c r="A39" s="172">
        <v>12</v>
      </c>
      <c r="B39" s="172"/>
      <c r="C39" s="92" t="s">
        <v>195</v>
      </c>
      <c r="D39" s="205" t="s">
        <v>198</v>
      </c>
      <c r="E39" s="205"/>
      <c r="F39" s="97">
        <v>1075.27</v>
      </c>
      <c r="G39" s="97"/>
    </row>
    <row r="40" spans="1:7" x14ac:dyDescent="0.25">
      <c r="A40" s="172">
        <v>13</v>
      </c>
      <c r="B40" s="172"/>
      <c r="C40" s="91" t="s">
        <v>280</v>
      </c>
      <c r="D40" s="205" t="s">
        <v>187</v>
      </c>
      <c r="E40" s="205"/>
      <c r="F40" s="97">
        <v>142.93</v>
      </c>
      <c r="G40" s="97"/>
    </row>
    <row r="41" spans="1:7" ht="47.25" x14ac:dyDescent="0.25">
      <c r="A41" s="172">
        <v>14</v>
      </c>
      <c r="B41" s="172"/>
      <c r="C41" s="92" t="s">
        <v>218</v>
      </c>
      <c r="D41" s="205" t="s">
        <v>188</v>
      </c>
      <c r="E41" s="205"/>
      <c r="F41" s="97">
        <v>11.36</v>
      </c>
      <c r="G41" s="97"/>
    </row>
    <row r="42" spans="1:7" x14ac:dyDescent="0.25">
      <c r="A42" s="172">
        <v>15</v>
      </c>
      <c r="B42" s="172"/>
      <c r="C42" s="70" t="s">
        <v>309</v>
      </c>
      <c r="D42" s="205" t="s">
        <v>310</v>
      </c>
      <c r="E42" s="205"/>
      <c r="F42" s="70">
        <v>500</v>
      </c>
      <c r="G42" s="137"/>
    </row>
    <row r="43" spans="1:7" x14ac:dyDescent="0.25">
      <c r="A43" s="172">
        <v>16</v>
      </c>
      <c r="B43" s="172"/>
      <c r="C43" s="91" t="s">
        <v>311</v>
      </c>
      <c r="D43" s="205" t="s">
        <v>310</v>
      </c>
      <c r="E43" s="205"/>
      <c r="F43" s="132">
        <v>280</v>
      </c>
      <c r="G43" s="132"/>
    </row>
    <row r="44" spans="1:7" x14ac:dyDescent="0.25">
      <c r="A44" s="172">
        <v>17</v>
      </c>
      <c r="B44" s="172"/>
      <c r="C44" s="92" t="s">
        <v>312</v>
      </c>
      <c r="D44" s="205" t="s">
        <v>310</v>
      </c>
      <c r="E44" s="205"/>
      <c r="F44" s="97">
        <v>8</v>
      </c>
      <c r="G44" s="97"/>
    </row>
    <row r="45" spans="1:7" x14ac:dyDescent="0.25">
      <c r="A45" s="172">
        <v>18</v>
      </c>
      <c r="B45" s="172"/>
      <c r="C45" s="92" t="s">
        <v>314</v>
      </c>
      <c r="D45" s="205" t="s">
        <v>318</v>
      </c>
      <c r="E45" s="205"/>
      <c r="F45" s="97">
        <v>3200</v>
      </c>
      <c r="G45" s="97"/>
    </row>
    <row r="46" spans="1:7" x14ac:dyDescent="0.25">
      <c r="A46" s="172">
        <v>19</v>
      </c>
      <c r="B46" s="172"/>
      <c r="C46" s="92" t="s">
        <v>313</v>
      </c>
      <c r="D46" s="205" t="s">
        <v>318</v>
      </c>
      <c r="E46" s="205"/>
      <c r="F46" s="97">
        <v>1600</v>
      </c>
      <c r="G46" s="97"/>
    </row>
    <row r="47" spans="1:7" x14ac:dyDescent="0.25">
      <c r="A47" s="172">
        <v>20</v>
      </c>
      <c r="B47" s="172"/>
      <c r="C47" s="92" t="s">
        <v>315</v>
      </c>
      <c r="D47" s="205" t="s">
        <v>318</v>
      </c>
      <c r="E47" s="205"/>
      <c r="F47" s="97">
        <v>2200</v>
      </c>
      <c r="G47" s="97"/>
    </row>
    <row r="48" spans="1:7" x14ac:dyDescent="0.25">
      <c r="A48" s="172">
        <v>21</v>
      </c>
      <c r="B48" s="172"/>
      <c r="C48" s="91" t="s">
        <v>316</v>
      </c>
      <c r="D48" s="205" t="s">
        <v>268</v>
      </c>
      <c r="E48" s="205"/>
      <c r="F48" s="97">
        <v>90</v>
      </c>
      <c r="G48" s="97"/>
    </row>
    <row r="49" spans="1:7" x14ac:dyDescent="0.25">
      <c r="A49" s="172">
        <v>22</v>
      </c>
      <c r="B49" s="172"/>
      <c r="C49" s="91" t="s">
        <v>317</v>
      </c>
      <c r="D49" s="205" t="s">
        <v>268</v>
      </c>
      <c r="E49" s="205"/>
      <c r="F49" s="70">
        <v>66</v>
      </c>
      <c r="G49" s="137"/>
    </row>
    <row r="50" spans="1:7" x14ac:dyDescent="0.25">
      <c r="A50" s="172">
        <v>23</v>
      </c>
      <c r="B50" s="172"/>
      <c r="C50" s="92" t="s">
        <v>319</v>
      </c>
      <c r="D50" s="205" t="s">
        <v>268</v>
      </c>
      <c r="E50" s="205"/>
      <c r="F50" s="97">
        <v>200</v>
      </c>
      <c r="G50" s="97"/>
    </row>
    <row r="51" spans="1:7" x14ac:dyDescent="0.25">
      <c r="A51" s="172">
        <v>24</v>
      </c>
      <c r="B51" s="172"/>
      <c r="C51" s="91" t="s">
        <v>320</v>
      </c>
      <c r="D51" s="205" t="s">
        <v>330</v>
      </c>
      <c r="E51" s="205"/>
      <c r="F51" s="97">
        <v>4</v>
      </c>
      <c r="G51" s="97"/>
    </row>
    <row r="52" spans="1:7" x14ac:dyDescent="0.25">
      <c r="A52" s="172">
        <v>25</v>
      </c>
      <c r="B52" s="172"/>
      <c r="C52" s="91" t="s">
        <v>321</v>
      </c>
      <c r="D52" s="205" t="s">
        <v>330</v>
      </c>
      <c r="E52" s="205"/>
      <c r="F52" s="97">
        <v>16</v>
      </c>
      <c r="G52" s="97"/>
    </row>
    <row r="53" spans="1:7" x14ac:dyDescent="0.25">
      <c r="A53" s="172">
        <v>26</v>
      </c>
      <c r="B53" s="172"/>
      <c r="C53" s="92" t="s">
        <v>322</v>
      </c>
      <c r="D53" s="205" t="s">
        <v>330</v>
      </c>
      <c r="E53" s="205"/>
      <c r="F53" s="97">
        <v>14</v>
      </c>
      <c r="G53" s="97"/>
    </row>
    <row r="54" spans="1:7" x14ac:dyDescent="0.25">
      <c r="A54" s="172">
        <v>27</v>
      </c>
      <c r="B54" s="172"/>
      <c r="C54" s="92" t="s">
        <v>323</v>
      </c>
      <c r="D54" s="205" t="s">
        <v>330</v>
      </c>
      <c r="E54" s="205"/>
      <c r="F54" s="97">
        <v>40</v>
      </c>
      <c r="G54" s="97"/>
    </row>
    <row r="55" spans="1:7" x14ac:dyDescent="0.25">
      <c r="A55" s="172">
        <v>28</v>
      </c>
      <c r="B55" s="172"/>
      <c r="C55" s="68" t="s">
        <v>324</v>
      </c>
      <c r="D55" s="205" t="s">
        <v>330</v>
      </c>
      <c r="E55" s="205"/>
      <c r="F55" s="138">
        <v>22</v>
      </c>
      <c r="G55" s="69"/>
    </row>
    <row r="56" spans="1:7" x14ac:dyDescent="0.25">
      <c r="A56" s="172">
        <v>29</v>
      </c>
      <c r="B56" s="172"/>
      <c r="C56" s="91" t="s">
        <v>325</v>
      </c>
      <c r="D56" s="205" t="s">
        <v>330</v>
      </c>
      <c r="E56" s="205"/>
      <c r="F56" s="135">
        <v>4</v>
      </c>
      <c r="G56" s="135"/>
    </row>
    <row r="57" spans="1:7" x14ac:dyDescent="0.25">
      <c r="A57" s="172">
        <v>30</v>
      </c>
      <c r="B57" s="172"/>
      <c r="C57" s="92" t="s">
        <v>326</v>
      </c>
      <c r="D57" s="205" t="s">
        <v>330</v>
      </c>
      <c r="E57" s="205"/>
      <c r="F57" s="135">
        <v>34</v>
      </c>
      <c r="G57" s="135"/>
    </row>
    <row r="58" spans="1:7" x14ac:dyDescent="0.25">
      <c r="A58" s="172">
        <v>31</v>
      </c>
      <c r="B58" s="172"/>
      <c r="C58" s="92" t="s">
        <v>327</v>
      </c>
      <c r="D58" s="205" t="s">
        <v>330</v>
      </c>
      <c r="E58" s="205"/>
      <c r="F58" s="135">
        <v>2</v>
      </c>
      <c r="G58" s="135"/>
    </row>
    <row r="59" spans="1:7" x14ac:dyDescent="0.25">
      <c r="A59" s="172">
        <v>32</v>
      </c>
      <c r="B59" s="172"/>
      <c r="C59" s="68" t="s">
        <v>328</v>
      </c>
      <c r="D59" s="205" t="s">
        <v>330</v>
      </c>
      <c r="E59" s="205"/>
      <c r="F59" s="138">
        <v>2</v>
      </c>
      <c r="G59" s="69"/>
    </row>
    <row r="60" spans="1:7" x14ac:dyDescent="0.25">
      <c r="A60" s="172">
        <v>33</v>
      </c>
      <c r="B60" s="172"/>
      <c r="C60" s="91" t="s">
        <v>329</v>
      </c>
      <c r="D60" s="205" t="s">
        <v>330</v>
      </c>
      <c r="E60" s="205"/>
      <c r="F60" s="97">
        <v>14</v>
      </c>
      <c r="G60" s="97"/>
    </row>
    <row r="61" spans="1:7" x14ac:dyDescent="0.25">
      <c r="A61" s="172"/>
      <c r="B61" s="172"/>
      <c r="C61" s="91" t="s">
        <v>331</v>
      </c>
      <c r="D61" s="205" t="s">
        <v>332</v>
      </c>
      <c r="E61" s="205"/>
      <c r="F61" s="97">
        <v>100</v>
      </c>
      <c r="G61" s="97"/>
    </row>
    <row r="62" spans="1:7" ht="19.5" customHeight="1" x14ac:dyDescent="0.25">
      <c r="A62" s="175">
        <v>6</v>
      </c>
      <c r="B62" s="175"/>
      <c r="C62" s="4" t="s">
        <v>17</v>
      </c>
      <c r="E62" s="172"/>
      <c r="F62" s="172"/>
      <c r="G62" s="172"/>
    </row>
    <row r="63" spans="1:7" ht="19.5" customHeight="1" x14ac:dyDescent="0.25">
      <c r="E63" s="172"/>
      <c r="F63" s="172"/>
      <c r="G63" s="172"/>
    </row>
    <row r="64" spans="1:7" ht="19.5" customHeight="1" x14ac:dyDescent="0.25">
      <c r="E64" s="172"/>
      <c r="F64" s="172"/>
      <c r="G64" s="172"/>
    </row>
    <row r="66" spans="1:7" x14ac:dyDescent="0.25">
      <c r="A66" s="175">
        <v>7</v>
      </c>
      <c r="B66" s="175"/>
      <c r="C66" s="178" t="s">
        <v>25</v>
      </c>
      <c r="D66" s="178"/>
      <c r="E66" s="178"/>
      <c r="F66" s="178"/>
      <c r="G66" s="178"/>
    </row>
    <row r="67" spans="1:7" ht="9" customHeight="1" thickBot="1" x14ac:dyDescent="0.3">
      <c r="C67" s="8"/>
      <c r="D67" s="8"/>
    </row>
    <row r="68" spans="1:7" ht="17.25" thickTop="1" thickBot="1" x14ac:dyDescent="0.3">
      <c r="B68" s="10"/>
      <c r="C68" s="4" t="s">
        <v>18</v>
      </c>
      <c r="E68" s="10"/>
      <c r="F68" s="176" t="s">
        <v>26</v>
      </c>
      <c r="G68" s="177"/>
    </row>
    <row r="69" spans="1:7" ht="17.25" thickTop="1" thickBot="1" x14ac:dyDescent="0.3">
      <c r="B69" s="10"/>
      <c r="C69" s="4" t="s">
        <v>19</v>
      </c>
      <c r="E69" s="10"/>
      <c r="F69" s="176" t="s">
        <v>27</v>
      </c>
      <c r="G69" s="177"/>
    </row>
    <row r="70" spans="1:7" ht="17.25" thickTop="1" thickBot="1" x14ac:dyDescent="0.3">
      <c r="B70" s="10"/>
      <c r="C70" s="176" t="s">
        <v>20</v>
      </c>
      <c r="D70" s="179"/>
      <c r="E70" s="10"/>
      <c r="F70" s="176" t="s">
        <v>28</v>
      </c>
      <c r="G70" s="177"/>
    </row>
    <row r="71" spans="1:7" ht="17.25" thickTop="1" thickBot="1" x14ac:dyDescent="0.3">
      <c r="B71" s="10"/>
      <c r="C71" s="4" t="s">
        <v>21</v>
      </c>
      <c r="E71" s="10"/>
      <c r="F71" s="176" t="s">
        <v>29</v>
      </c>
      <c r="G71" s="177"/>
    </row>
    <row r="72" spans="1:7" ht="17.25" thickTop="1" thickBot="1" x14ac:dyDescent="0.3">
      <c r="B72" s="10"/>
      <c r="C72" s="4" t="s">
        <v>22</v>
      </c>
      <c r="E72" s="10"/>
      <c r="F72" s="176" t="s">
        <v>30</v>
      </c>
      <c r="G72" s="177"/>
    </row>
    <row r="73" spans="1:7" ht="17.25" thickTop="1" thickBot="1" x14ac:dyDescent="0.3">
      <c r="B73" s="10"/>
      <c r="C73" s="4" t="s">
        <v>23</v>
      </c>
      <c r="E73" s="10"/>
      <c r="F73" s="176" t="s">
        <v>31</v>
      </c>
      <c r="G73" s="177"/>
    </row>
    <row r="74" spans="1:7" ht="17.25" thickTop="1" thickBot="1" x14ac:dyDescent="0.3">
      <c r="B74" s="10"/>
      <c r="C74" s="4" t="s">
        <v>24</v>
      </c>
      <c r="E74" s="10"/>
      <c r="F74" s="176" t="s">
        <v>32</v>
      </c>
      <c r="G74" s="177"/>
    </row>
    <row r="75" spans="1:7" ht="16.5" thickTop="1" x14ac:dyDescent="0.25">
      <c r="F75" s="25"/>
      <c r="G75" s="25"/>
    </row>
  </sheetData>
  <mergeCells count="110">
    <mergeCell ref="F71:G71"/>
    <mergeCell ref="F72:G72"/>
    <mergeCell ref="F73:G73"/>
    <mergeCell ref="F74:G74"/>
    <mergeCell ref="A66:B66"/>
    <mergeCell ref="C66:G66"/>
    <mergeCell ref="F68:G68"/>
    <mergeCell ref="F69:G69"/>
    <mergeCell ref="C70:D70"/>
    <mergeCell ref="F70:G70"/>
    <mergeCell ref="A26:B26"/>
    <mergeCell ref="D26:E26"/>
    <mergeCell ref="A27:B27"/>
    <mergeCell ref="D27:E27"/>
    <mergeCell ref="E64:G64"/>
    <mergeCell ref="A62:B62"/>
    <mergeCell ref="E62:G62"/>
    <mergeCell ref="E63:G63"/>
    <mergeCell ref="A28:B28"/>
    <mergeCell ref="D28:E28"/>
    <mergeCell ref="A29:B29"/>
    <mergeCell ref="D29:E29"/>
    <mergeCell ref="A30:B30"/>
    <mergeCell ref="D30:E30"/>
    <mergeCell ref="A31:B31"/>
    <mergeCell ref="D31:E31"/>
    <mergeCell ref="A35:B35"/>
    <mergeCell ref="D35:E35"/>
    <mergeCell ref="A36:B36"/>
    <mergeCell ref="D36:E36"/>
    <mergeCell ref="A37:B37"/>
    <mergeCell ref="D37:E37"/>
    <mergeCell ref="A32:B32"/>
    <mergeCell ref="D32:E32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A33:B33"/>
    <mergeCell ref="D33:E33"/>
    <mergeCell ref="A34:B34"/>
    <mergeCell ref="D34:E34"/>
    <mergeCell ref="A41:B41"/>
    <mergeCell ref="D41:E41"/>
    <mergeCell ref="A42:B42"/>
    <mergeCell ref="A43:B43"/>
    <mergeCell ref="D43:E43"/>
    <mergeCell ref="A38:B38"/>
    <mergeCell ref="D38:E38"/>
    <mergeCell ref="A39:B39"/>
    <mergeCell ref="D39:E39"/>
    <mergeCell ref="A40:B40"/>
    <mergeCell ref="D40:E40"/>
    <mergeCell ref="D42:E42"/>
    <mergeCell ref="D56:E56"/>
    <mergeCell ref="A46:B46"/>
    <mergeCell ref="D46:E46"/>
    <mergeCell ref="A47:B47"/>
    <mergeCell ref="D47:E47"/>
    <mergeCell ref="A48:B48"/>
    <mergeCell ref="D48:E48"/>
    <mergeCell ref="A44:B44"/>
    <mergeCell ref="D44:E44"/>
    <mergeCell ref="D49:E49"/>
    <mergeCell ref="A45:B45"/>
    <mergeCell ref="D45:E45"/>
    <mergeCell ref="D59:E59"/>
    <mergeCell ref="A57:B57"/>
    <mergeCell ref="D57:E57"/>
    <mergeCell ref="A49:B49"/>
    <mergeCell ref="A50:B50"/>
    <mergeCell ref="D50:E50"/>
    <mergeCell ref="A61:B61"/>
    <mergeCell ref="D61:E61"/>
    <mergeCell ref="A51:B51"/>
    <mergeCell ref="D51:E51"/>
    <mergeCell ref="A52:B52"/>
    <mergeCell ref="D52:E52"/>
    <mergeCell ref="A53:B53"/>
    <mergeCell ref="D53:E53"/>
    <mergeCell ref="A54:B54"/>
    <mergeCell ref="D54:E54"/>
    <mergeCell ref="A55:B55"/>
    <mergeCell ref="A58:B58"/>
    <mergeCell ref="D58:E58"/>
    <mergeCell ref="A59:B59"/>
    <mergeCell ref="A60:B60"/>
    <mergeCell ref="D60:E60"/>
    <mergeCell ref="D55:E55"/>
    <mergeCell ref="A56:B56"/>
  </mergeCells>
  <pageMargins left="0.34" right="0.35" top="0.26" bottom="0.26" header="0.16" footer="0.16"/>
  <pageSetup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2"/>
  <sheetViews>
    <sheetView view="pageBreakPreview" topLeftCell="A9" zoomScaleSheetLayoutView="100" workbookViewId="0">
      <selection activeCell="F23" sqref="F23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82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83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56">
        <v>62.411999999999999</v>
      </c>
      <c r="E16" s="158"/>
      <c r="F16" s="127">
        <v>5.2679999999999998</v>
      </c>
      <c r="G16" s="28">
        <f>D16+F16</f>
        <v>67.679999999999993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56">
        <v>62.411999999999999</v>
      </c>
      <c r="E18" s="158"/>
      <c r="F18" s="128">
        <v>2.6339999999999999</v>
      </c>
      <c r="G18" s="28">
        <f>D18+F18</f>
        <v>65.045999999999992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1.696</v>
      </c>
      <c r="E20" s="168"/>
      <c r="F20" s="129">
        <v>1.127</v>
      </c>
      <c r="G20" s="51">
        <f>D20+F20</f>
        <v>2.823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f>23.514+1.696</f>
        <v>25.21</v>
      </c>
      <c r="E22" s="166"/>
      <c r="F22" s="128">
        <v>2.077</v>
      </c>
      <c r="G22" s="28">
        <f>D22+F22</f>
        <v>27.286999999999999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s="11" customFormat="1" ht="18.600000000000001" customHeight="1" x14ac:dyDescent="0.25">
      <c r="A27" s="207">
        <v>1</v>
      </c>
      <c r="B27" s="207"/>
      <c r="C27" s="124" t="s">
        <v>269</v>
      </c>
      <c r="D27" s="206" t="s">
        <v>281</v>
      </c>
      <c r="E27" s="206"/>
      <c r="F27" s="123">
        <v>10351</v>
      </c>
      <c r="G27" s="123"/>
    </row>
    <row r="28" spans="1:7" x14ac:dyDescent="0.25">
      <c r="A28" s="172">
        <v>2</v>
      </c>
      <c r="B28" s="172"/>
      <c r="C28" s="91" t="s">
        <v>280</v>
      </c>
      <c r="D28" s="205" t="s">
        <v>282</v>
      </c>
      <c r="E28" s="205"/>
      <c r="F28" s="123">
        <f>6162.03+3608.69</f>
        <v>9770.7199999999993</v>
      </c>
      <c r="G28" s="120">
        <v>0</v>
      </c>
    </row>
    <row r="29" spans="1:7" x14ac:dyDescent="0.25">
      <c r="A29" s="172">
        <v>3</v>
      </c>
      <c r="B29" s="172"/>
      <c r="C29" s="91" t="s">
        <v>273</v>
      </c>
      <c r="D29" s="205" t="s">
        <v>293</v>
      </c>
      <c r="E29" s="205"/>
      <c r="F29" s="70">
        <v>362.71699999999998</v>
      </c>
      <c r="G29" s="120"/>
    </row>
    <row r="30" spans="1:7" x14ac:dyDescent="0.25">
      <c r="A30" s="172">
        <v>4</v>
      </c>
      <c r="B30" s="172"/>
      <c r="C30" s="91" t="s">
        <v>286</v>
      </c>
      <c r="D30" s="205" t="s">
        <v>281</v>
      </c>
      <c r="E30" s="205"/>
      <c r="F30" s="120">
        <v>6900.67</v>
      </c>
      <c r="G30" s="120">
        <v>0</v>
      </c>
    </row>
    <row r="31" spans="1:7" x14ac:dyDescent="0.25">
      <c r="A31" s="172">
        <v>5</v>
      </c>
      <c r="B31" s="172"/>
      <c r="C31" s="91" t="s">
        <v>204</v>
      </c>
      <c r="D31" s="205" t="s">
        <v>282</v>
      </c>
      <c r="E31" s="205"/>
      <c r="F31" s="120">
        <v>11933</v>
      </c>
      <c r="G31" s="120">
        <v>0</v>
      </c>
    </row>
    <row r="32" spans="1:7" x14ac:dyDescent="0.25">
      <c r="A32" s="172">
        <v>6</v>
      </c>
      <c r="B32" s="172"/>
      <c r="C32" s="91" t="s">
        <v>287</v>
      </c>
      <c r="D32" s="205" t="s">
        <v>282</v>
      </c>
      <c r="E32" s="205"/>
      <c r="F32" s="120">
        <v>1740</v>
      </c>
      <c r="G32" s="120"/>
    </row>
    <row r="33" spans="1:7" x14ac:dyDescent="0.25">
      <c r="A33" s="172">
        <v>7</v>
      </c>
      <c r="B33" s="172"/>
      <c r="C33" s="91" t="s">
        <v>288</v>
      </c>
      <c r="D33" s="205" t="s">
        <v>294</v>
      </c>
      <c r="E33" s="205"/>
      <c r="F33" s="120">
        <v>1321</v>
      </c>
      <c r="G33" s="120">
        <v>0</v>
      </c>
    </row>
    <row r="34" spans="1:7" x14ac:dyDescent="0.25">
      <c r="A34" s="172">
        <v>8</v>
      </c>
      <c r="B34" s="172"/>
      <c r="C34" s="91" t="s">
        <v>289</v>
      </c>
      <c r="D34" s="205" t="s">
        <v>294</v>
      </c>
      <c r="E34" s="205"/>
      <c r="F34" s="120">
        <v>4162</v>
      </c>
      <c r="G34" s="120">
        <v>0</v>
      </c>
    </row>
    <row r="35" spans="1:7" x14ac:dyDescent="0.25">
      <c r="A35" s="172">
        <v>9</v>
      </c>
      <c r="B35" s="172"/>
      <c r="C35" s="91" t="s">
        <v>290</v>
      </c>
      <c r="D35" s="205" t="s">
        <v>294</v>
      </c>
      <c r="E35" s="205"/>
      <c r="F35" s="120">
        <v>21483</v>
      </c>
      <c r="G35" s="120"/>
    </row>
    <row r="36" spans="1:7" x14ac:dyDescent="0.25">
      <c r="A36" s="172">
        <v>10</v>
      </c>
      <c r="B36" s="172"/>
      <c r="C36" s="91" t="s">
        <v>291</v>
      </c>
      <c r="D36" s="205" t="s">
        <v>295</v>
      </c>
      <c r="E36" s="205"/>
      <c r="F36" s="120">
        <v>18584</v>
      </c>
      <c r="G36" s="120">
        <v>0</v>
      </c>
    </row>
    <row r="37" spans="1:7" x14ac:dyDescent="0.25">
      <c r="A37" s="172">
        <v>11</v>
      </c>
      <c r="B37" s="172"/>
      <c r="C37" s="91" t="s">
        <v>292</v>
      </c>
      <c r="D37" s="205" t="s">
        <v>295</v>
      </c>
      <c r="E37" s="205"/>
      <c r="F37" s="120">
        <v>17407</v>
      </c>
      <c r="G37" s="120"/>
    </row>
    <row r="38" spans="1:7" x14ac:dyDescent="0.25">
      <c r="A38" s="214"/>
      <c r="B38" s="214"/>
      <c r="D38" s="214"/>
      <c r="E38" s="214"/>
    </row>
    <row r="39" spans="1:7" ht="19.5" customHeight="1" x14ac:dyDescent="0.25">
      <c r="A39" s="175">
        <v>6</v>
      </c>
      <c r="B39" s="175"/>
      <c r="C39" s="4" t="s">
        <v>17</v>
      </c>
      <c r="E39" s="172"/>
      <c r="F39" s="172"/>
      <c r="G39" s="172"/>
    </row>
    <row r="40" spans="1:7" ht="19.5" customHeight="1" x14ac:dyDescent="0.25">
      <c r="E40" s="172"/>
      <c r="F40" s="172"/>
      <c r="G40" s="172"/>
    </row>
    <row r="41" spans="1:7" ht="19.5" customHeight="1" x14ac:dyDescent="0.25">
      <c r="E41" s="172"/>
      <c r="F41" s="172"/>
      <c r="G41" s="172"/>
    </row>
    <row r="43" spans="1:7" x14ac:dyDescent="0.25">
      <c r="A43" s="175">
        <v>7</v>
      </c>
      <c r="B43" s="175"/>
      <c r="C43" s="178" t="s">
        <v>25</v>
      </c>
      <c r="D43" s="178"/>
      <c r="E43" s="178"/>
      <c r="F43" s="178"/>
      <c r="G43" s="178"/>
    </row>
    <row r="44" spans="1:7" ht="9" customHeight="1" thickBot="1" x14ac:dyDescent="0.3">
      <c r="C44" s="8"/>
      <c r="D44" s="8"/>
    </row>
    <row r="45" spans="1:7" ht="17.25" thickTop="1" thickBot="1" x14ac:dyDescent="0.3">
      <c r="B45" s="10"/>
      <c r="C45" s="4" t="s">
        <v>18</v>
      </c>
      <c r="E45" s="10"/>
      <c r="F45" s="176" t="s">
        <v>26</v>
      </c>
      <c r="G45" s="177"/>
    </row>
    <row r="46" spans="1:7" ht="17.25" thickTop="1" thickBot="1" x14ac:dyDescent="0.3">
      <c r="B46" s="10"/>
      <c r="C46" s="4" t="s">
        <v>19</v>
      </c>
      <c r="E46" s="10"/>
      <c r="F46" s="176" t="s">
        <v>27</v>
      </c>
      <c r="G46" s="177"/>
    </row>
    <row r="47" spans="1:7" ht="17.25" thickTop="1" thickBot="1" x14ac:dyDescent="0.3">
      <c r="B47" s="10"/>
      <c r="C47" s="176" t="s">
        <v>20</v>
      </c>
      <c r="D47" s="179"/>
      <c r="E47" s="10"/>
      <c r="F47" s="176" t="s">
        <v>28</v>
      </c>
      <c r="G47" s="177"/>
    </row>
    <row r="48" spans="1:7" ht="17.25" thickTop="1" thickBot="1" x14ac:dyDescent="0.3">
      <c r="B48" s="10"/>
      <c r="C48" s="4" t="s">
        <v>21</v>
      </c>
      <c r="E48" s="10"/>
      <c r="F48" s="176" t="s">
        <v>29</v>
      </c>
      <c r="G48" s="177"/>
    </row>
    <row r="49" spans="2:7" ht="17.25" thickTop="1" thickBot="1" x14ac:dyDescent="0.3">
      <c r="B49" s="10"/>
      <c r="C49" s="4" t="s">
        <v>22</v>
      </c>
      <c r="E49" s="10"/>
      <c r="F49" s="176" t="s">
        <v>30</v>
      </c>
      <c r="G49" s="177"/>
    </row>
    <row r="50" spans="2:7" ht="17.25" thickTop="1" thickBot="1" x14ac:dyDescent="0.3">
      <c r="B50" s="10"/>
      <c r="C50" s="4" t="s">
        <v>23</v>
      </c>
      <c r="E50" s="10"/>
      <c r="F50" s="176" t="s">
        <v>31</v>
      </c>
      <c r="G50" s="177"/>
    </row>
    <row r="51" spans="2:7" ht="17.25" thickTop="1" thickBot="1" x14ac:dyDescent="0.3">
      <c r="B51" s="10"/>
      <c r="C51" s="4" t="s">
        <v>24</v>
      </c>
      <c r="E51" s="10"/>
      <c r="F51" s="176" t="s">
        <v>32</v>
      </c>
      <c r="G51" s="177"/>
    </row>
    <row r="52" spans="2:7" ht="16.5" thickTop="1" x14ac:dyDescent="0.25">
      <c r="F52" s="25"/>
      <c r="G52" s="25"/>
    </row>
  </sheetData>
  <mergeCells count="64">
    <mergeCell ref="F48:G48"/>
    <mergeCell ref="F49:G49"/>
    <mergeCell ref="F50:G50"/>
    <mergeCell ref="F51:G51"/>
    <mergeCell ref="A43:B43"/>
    <mergeCell ref="C43:G43"/>
    <mergeCell ref="F45:G45"/>
    <mergeCell ref="F46:G46"/>
    <mergeCell ref="C47:D47"/>
    <mergeCell ref="F47:G47"/>
    <mergeCell ref="A26:B26"/>
    <mergeCell ref="D26:E26"/>
    <mergeCell ref="A28:B28"/>
    <mergeCell ref="D28:E28"/>
    <mergeCell ref="E41:G41"/>
    <mergeCell ref="A39:B39"/>
    <mergeCell ref="E39:G39"/>
    <mergeCell ref="E40:G40"/>
    <mergeCell ref="A27:B27"/>
    <mergeCell ref="D27:E27"/>
    <mergeCell ref="A38:B38"/>
    <mergeCell ref="D38:E38"/>
    <mergeCell ref="D29:E29"/>
    <mergeCell ref="A29:B29"/>
    <mergeCell ref="A30:B30"/>
    <mergeCell ref="D30:E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  <mergeCell ref="A37:B37"/>
    <mergeCell ref="D37:E37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</mergeCells>
  <pageMargins left="0.34" right="0.35" top="0.26" bottom="0.26" header="0.16" footer="0.16"/>
  <pageSetup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view="pageBreakPreview" topLeftCell="A7" zoomScaleSheetLayoutView="100" workbookViewId="0">
      <selection activeCell="F26" sqref="F26"/>
    </sheetView>
  </sheetViews>
  <sheetFormatPr defaultColWidth="9.140625" defaultRowHeight="15.75" x14ac:dyDescent="0.25"/>
  <cols>
    <col min="1" max="1" width="4.14062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67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68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64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56">
        <v>13.663</v>
      </c>
      <c r="E16" s="158"/>
      <c r="F16" s="45">
        <v>9.2370000000000001</v>
      </c>
      <c r="G16" s="28">
        <f>D16+F16</f>
        <v>22.9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56">
        <v>13.663</v>
      </c>
      <c r="E18" s="158"/>
      <c r="F18" s="28">
        <v>0</v>
      </c>
      <c r="G18" s="28">
        <f>D18+F18</f>
        <v>13.663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f>15.3+11.508</f>
        <v>26.808</v>
      </c>
      <c r="E22" s="166"/>
      <c r="F22" s="28">
        <v>0</v>
      </c>
      <c r="G22" s="28">
        <f>D22+F22</f>
        <v>26.808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215" t="s">
        <v>178</v>
      </c>
      <c r="B27" s="215"/>
      <c r="C27" s="215"/>
      <c r="D27" s="215"/>
      <c r="E27" s="215"/>
      <c r="F27" s="215"/>
      <c r="G27" s="215"/>
    </row>
    <row r="28" spans="1:7" x14ac:dyDescent="0.25">
      <c r="A28" s="172">
        <v>1</v>
      </c>
      <c r="B28" s="172"/>
      <c r="C28" s="5" t="s">
        <v>177</v>
      </c>
      <c r="D28" s="172" t="s">
        <v>186</v>
      </c>
      <c r="E28" s="172"/>
      <c r="F28" s="85">
        <v>7544</v>
      </c>
      <c r="G28" s="84"/>
    </row>
    <row r="29" spans="1:7" x14ac:dyDescent="0.25">
      <c r="A29" s="172">
        <v>2</v>
      </c>
      <c r="B29" s="172"/>
      <c r="C29" s="5" t="s">
        <v>172</v>
      </c>
      <c r="D29" s="172" t="s">
        <v>186</v>
      </c>
      <c r="E29" s="172"/>
      <c r="F29" s="85">
        <v>235.5</v>
      </c>
      <c r="G29" s="84"/>
    </row>
    <row r="30" spans="1:7" ht="36.75" customHeight="1" x14ac:dyDescent="0.25">
      <c r="A30" s="215" t="s">
        <v>179</v>
      </c>
      <c r="B30" s="215"/>
      <c r="C30" s="215"/>
      <c r="D30" s="215"/>
      <c r="E30" s="215"/>
      <c r="F30" s="215"/>
      <c r="G30" s="215"/>
    </row>
    <row r="31" spans="1:7" ht="16.5" customHeight="1" x14ac:dyDescent="0.25">
      <c r="A31" s="188">
        <v>1</v>
      </c>
      <c r="B31" s="188"/>
      <c r="C31" s="30" t="s">
        <v>177</v>
      </c>
      <c r="D31" s="188" t="s">
        <v>186</v>
      </c>
      <c r="E31" s="188"/>
      <c r="F31" s="92">
        <v>1613</v>
      </c>
      <c r="G31" s="93"/>
    </row>
    <row r="32" spans="1:7" ht="16.5" customHeight="1" x14ac:dyDescent="0.25">
      <c r="A32" s="188">
        <v>2</v>
      </c>
      <c r="B32" s="188"/>
      <c r="C32" s="30" t="s">
        <v>172</v>
      </c>
      <c r="D32" s="188" t="s">
        <v>186</v>
      </c>
      <c r="E32" s="188"/>
      <c r="F32" s="92">
        <v>210</v>
      </c>
      <c r="G32" s="93"/>
    </row>
    <row r="33" spans="1:7" ht="30" customHeight="1" x14ac:dyDescent="0.25">
      <c r="A33" s="215" t="s">
        <v>180</v>
      </c>
      <c r="B33" s="215"/>
      <c r="C33" s="215"/>
      <c r="D33" s="215"/>
      <c r="E33" s="215"/>
      <c r="F33" s="215"/>
      <c r="G33" s="215"/>
    </row>
    <row r="34" spans="1:7" ht="16.5" customHeight="1" x14ac:dyDescent="0.25">
      <c r="A34" s="188">
        <v>1</v>
      </c>
      <c r="B34" s="188"/>
      <c r="C34" s="30" t="s">
        <v>176</v>
      </c>
      <c r="D34" s="188" t="s">
        <v>187</v>
      </c>
      <c r="E34" s="188"/>
      <c r="F34" s="92">
        <v>3110.92</v>
      </c>
      <c r="G34" s="93"/>
    </row>
    <row r="35" spans="1:7" ht="16.5" customHeight="1" x14ac:dyDescent="0.25">
      <c r="A35" s="188">
        <v>2</v>
      </c>
      <c r="B35" s="188"/>
      <c r="C35" s="30" t="s">
        <v>175</v>
      </c>
      <c r="D35" s="188" t="s">
        <v>188</v>
      </c>
      <c r="E35" s="188"/>
      <c r="F35" s="92">
        <v>427.6</v>
      </c>
      <c r="G35" s="93"/>
    </row>
    <row r="36" spans="1:7" ht="16.5" customHeight="1" x14ac:dyDescent="0.25">
      <c r="A36" s="188">
        <v>3</v>
      </c>
      <c r="B36" s="188"/>
      <c r="C36" s="30" t="s">
        <v>177</v>
      </c>
      <c r="D36" s="188" t="s">
        <v>186</v>
      </c>
      <c r="E36" s="188"/>
      <c r="F36" s="92">
        <v>1510</v>
      </c>
      <c r="G36" s="93"/>
    </row>
    <row r="37" spans="1:7" ht="16.5" customHeight="1" x14ac:dyDescent="0.25">
      <c r="A37" s="188">
        <v>4</v>
      </c>
      <c r="B37" s="188"/>
      <c r="C37" s="30" t="s">
        <v>172</v>
      </c>
      <c r="D37" s="188" t="s">
        <v>186</v>
      </c>
      <c r="E37" s="188"/>
      <c r="F37" s="92">
        <v>92.5</v>
      </c>
      <c r="G37" s="93"/>
    </row>
    <row r="38" spans="1:7" ht="31.5" customHeight="1" x14ac:dyDescent="0.25">
      <c r="A38" s="215" t="s">
        <v>179</v>
      </c>
      <c r="B38" s="215"/>
      <c r="C38" s="215"/>
      <c r="D38" s="215"/>
      <c r="E38" s="215"/>
      <c r="F38" s="215"/>
      <c r="G38" s="215"/>
    </row>
    <row r="39" spans="1:7" ht="38.25" customHeight="1" x14ac:dyDescent="0.25">
      <c r="A39" s="188">
        <v>1</v>
      </c>
      <c r="B39" s="188"/>
      <c r="C39" s="30" t="s">
        <v>181</v>
      </c>
      <c r="D39" s="188" t="s">
        <v>186</v>
      </c>
      <c r="E39" s="188"/>
      <c r="F39" s="92">
        <v>78</v>
      </c>
      <c r="G39" s="93"/>
    </row>
    <row r="40" spans="1:7" ht="34.5" customHeight="1" x14ac:dyDescent="0.25">
      <c r="A40" s="215" t="s">
        <v>180</v>
      </c>
      <c r="B40" s="215"/>
      <c r="C40" s="215"/>
      <c r="D40" s="215"/>
      <c r="E40" s="215"/>
      <c r="F40" s="215"/>
      <c r="G40" s="215"/>
    </row>
    <row r="41" spans="1:7" ht="36" customHeight="1" x14ac:dyDescent="0.25">
      <c r="A41" s="188">
        <v>1</v>
      </c>
      <c r="B41" s="188"/>
      <c r="C41" s="30" t="s">
        <v>181</v>
      </c>
      <c r="D41" s="188" t="s">
        <v>186</v>
      </c>
      <c r="E41" s="188"/>
      <c r="F41" s="92">
        <v>86</v>
      </c>
      <c r="G41" s="93"/>
    </row>
    <row r="42" spans="1:7" ht="19.5" customHeight="1" x14ac:dyDescent="0.25">
      <c r="A42" s="175"/>
      <c r="B42" s="175"/>
      <c r="C42" s="4" t="s">
        <v>17</v>
      </c>
      <c r="E42" s="191"/>
      <c r="F42" s="191"/>
      <c r="G42" s="191"/>
    </row>
    <row r="43" spans="1:7" ht="19.5" customHeight="1" x14ac:dyDescent="0.25">
      <c r="E43" s="172"/>
      <c r="F43" s="172"/>
      <c r="G43" s="172"/>
    </row>
    <row r="44" spans="1:7" ht="19.5" customHeight="1" x14ac:dyDescent="0.25">
      <c r="E44" s="172"/>
      <c r="F44" s="172"/>
      <c r="G44" s="172"/>
    </row>
    <row r="46" spans="1:7" x14ac:dyDescent="0.25">
      <c r="A46" s="175">
        <v>7</v>
      </c>
      <c r="B46" s="175"/>
      <c r="C46" s="178" t="s">
        <v>25</v>
      </c>
      <c r="D46" s="178"/>
      <c r="E46" s="178"/>
      <c r="F46" s="178"/>
      <c r="G46" s="178"/>
    </row>
    <row r="47" spans="1:7" ht="9" customHeight="1" thickBot="1" x14ac:dyDescent="0.3">
      <c r="C47" s="8"/>
      <c r="D47" s="8"/>
    </row>
    <row r="48" spans="1:7" ht="17.25" thickTop="1" thickBot="1" x14ac:dyDescent="0.3">
      <c r="B48" s="10"/>
      <c r="C48" s="4" t="s">
        <v>18</v>
      </c>
      <c r="E48" s="10"/>
      <c r="F48" s="176" t="s">
        <v>26</v>
      </c>
      <c r="G48" s="177"/>
    </row>
    <row r="49" spans="2:7" ht="17.25" thickTop="1" thickBot="1" x14ac:dyDescent="0.3">
      <c r="B49" s="10"/>
      <c r="C49" s="4" t="s">
        <v>19</v>
      </c>
      <c r="E49" s="10"/>
      <c r="F49" s="176" t="s">
        <v>27</v>
      </c>
      <c r="G49" s="177"/>
    </row>
    <row r="50" spans="2:7" ht="17.25" thickTop="1" thickBot="1" x14ac:dyDescent="0.3">
      <c r="B50" s="10"/>
      <c r="C50" s="176" t="s">
        <v>20</v>
      </c>
      <c r="D50" s="179"/>
      <c r="E50" s="10"/>
      <c r="F50" s="176" t="s">
        <v>28</v>
      </c>
      <c r="G50" s="177"/>
    </row>
    <row r="51" spans="2:7" ht="17.25" thickTop="1" thickBot="1" x14ac:dyDescent="0.3">
      <c r="B51" s="10"/>
      <c r="C51" s="4" t="s">
        <v>21</v>
      </c>
      <c r="E51" s="10"/>
      <c r="F51" s="176" t="s">
        <v>29</v>
      </c>
      <c r="G51" s="177"/>
    </row>
    <row r="52" spans="2:7" ht="17.25" thickTop="1" thickBot="1" x14ac:dyDescent="0.3">
      <c r="B52" s="10"/>
      <c r="C52" s="4" t="s">
        <v>22</v>
      </c>
      <c r="E52" s="10"/>
      <c r="F52" s="176" t="s">
        <v>30</v>
      </c>
      <c r="G52" s="177"/>
    </row>
    <row r="53" spans="2:7" ht="17.25" thickTop="1" thickBot="1" x14ac:dyDescent="0.3">
      <c r="B53" s="10"/>
      <c r="C53" s="4" t="s">
        <v>23</v>
      </c>
      <c r="E53" s="10"/>
      <c r="F53" s="176" t="s">
        <v>31</v>
      </c>
      <c r="G53" s="177"/>
    </row>
    <row r="54" spans="2:7" ht="17.25" thickTop="1" thickBot="1" x14ac:dyDescent="0.3">
      <c r="B54" s="10"/>
      <c r="C54" s="4" t="s">
        <v>24</v>
      </c>
      <c r="E54" s="10"/>
      <c r="F54" s="176" t="s">
        <v>32</v>
      </c>
      <c r="G54" s="177"/>
    </row>
    <row r="55" spans="2:7" ht="16.5" thickTop="1" x14ac:dyDescent="0.25"/>
  </sheetData>
  <mergeCells count="65">
    <mergeCell ref="A41:B41"/>
    <mergeCell ref="D41:E41"/>
    <mergeCell ref="A40:G40"/>
    <mergeCell ref="A39:B39"/>
    <mergeCell ref="D39:E39"/>
    <mergeCell ref="D34:E34"/>
    <mergeCell ref="A35:B35"/>
    <mergeCell ref="A34:B34"/>
    <mergeCell ref="A31:B31"/>
    <mergeCell ref="D37:E37"/>
    <mergeCell ref="D36:E36"/>
    <mergeCell ref="A37:B37"/>
    <mergeCell ref="A36:B36"/>
    <mergeCell ref="A32:B32"/>
    <mergeCell ref="D32:E32"/>
    <mergeCell ref="F51:G51"/>
    <mergeCell ref="F52:G52"/>
    <mergeCell ref="F53:G53"/>
    <mergeCell ref="F54:G54"/>
    <mergeCell ref="A46:B46"/>
    <mergeCell ref="C46:G46"/>
    <mergeCell ref="F48:G48"/>
    <mergeCell ref="F49:G49"/>
    <mergeCell ref="C50:D50"/>
    <mergeCell ref="F50:G50"/>
    <mergeCell ref="A26:B26"/>
    <mergeCell ref="D26:E26"/>
    <mergeCell ref="E44:G44"/>
    <mergeCell ref="A42:B42"/>
    <mergeCell ref="E42:G42"/>
    <mergeCell ref="E43:G43"/>
    <mergeCell ref="A28:B28"/>
    <mergeCell ref="A27:G27"/>
    <mergeCell ref="A30:G30"/>
    <mergeCell ref="A29:B29"/>
    <mergeCell ref="D28:E28"/>
    <mergeCell ref="D29:E29"/>
    <mergeCell ref="D31:E31"/>
    <mergeCell ref="A33:G33"/>
    <mergeCell ref="A38:G38"/>
    <mergeCell ref="D35:E35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6"/>
  <sheetViews>
    <sheetView view="pageBreakPreview" topLeftCell="A8" zoomScale="106" zoomScaleSheetLayoutView="106" workbookViewId="0">
      <selection activeCell="D22" sqref="D22:E22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7" style="4" customWidth="1"/>
    <col min="4" max="5" width="6.7109375" style="4" customWidth="1"/>
    <col min="6" max="6" width="16.28515625" style="59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x14ac:dyDescent="0.25">
      <c r="A7" s="154">
        <v>1</v>
      </c>
      <c r="B7" s="154"/>
      <c r="C7" s="2" t="s">
        <v>0</v>
      </c>
      <c r="D7" s="155" t="s">
        <v>85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58.5" customHeight="1" x14ac:dyDescent="0.25">
      <c r="A9" s="154">
        <v>2</v>
      </c>
      <c r="B9" s="154"/>
      <c r="C9" s="2" t="s">
        <v>1</v>
      </c>
      <c r="D9" s="180" t="s">
        <v>86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87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60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28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22.94</v>
      </c>
      <c r="E16" s="166"/>
      <c r="F16" s="28">
        <v>17.925999999999998</v>
      </c>
      <c r="G16" s="28">
        <f>D16+F16</f>
        <v>40.866</v>
      </c>
    </row>
    <row r="17" spans="1:10" ht="10.5" customHeight="1" x14ac:dyDescent="0.25">
      <c r="A17" s="23"/>
      <c r="B17" s="23"/>
      <c r="C17" s="2"/>
      <c r="D17" s="154"/>
      <c r="E17" s="154"/>
      <c r="F17" s="154"/>
      <c r="G17" s="154"/>
    </row>
    <row r="18" spans="1:10" ht="21" customHeight="1" x14ac:dyDescent="0.25">
      <c r="A18" s="23"/>
      <c r="B18" s="23"/>
      <c r="C18" s="2" t="s">
        <v>7</v>
      </c>
      <c r="D18" s="165">
        <f>5.735+5.735+11.47</f>
        <v>22.94</v>
      </c>
      <c r="E18" s="166"/>
      <c r="F18" s="48">
        <v>8.9629999999999992</v>
      </c>
      <c r="G18" s="28">
        <f>D18+F18</f>
        <v>31.902999999999999</v>
      </c>
      <c r="H18" s="47">
        <f>5.735*2</f>
        <v>11.47</v>
      </c>
    </row>
    <row r="19" spans="1:10" ht="8.25" customHeight="1" x14ac:dyDescent="0.25">
      <c r="A19" s="23"/>
      <c r="B19" s="23"/>
      <c r="C19" s="2"/>
      <c r="D19" s="154"/>
      <c r="E19" s="154"/>
      <c r="F19" s="154"/>
      <c r="G19" s="154"/>
    </row>
    <row r="20" spans="1:10" ht="21" customHeight="1" x14ac:dyDescent="0.25">
      <c r="A20" s="23"/>
      <c r="B20" s="23"/>
      <c r="C20" s="2" t="s">
        <v>8</v>
      </c>
      <c r="D20" s="196">
        <v>0</v>
      </c>
      <c r="E20" s="197"/>
      <c r="F20" s="52">
        <v>1.3149999999999999</v>
      </c>
      <c r="G20" s="51">
        <f>D20+F20</f>
        <v>1.3149999999999999</v>
      </c>
    </row>
    <row r="21" spans="1:10" ht="7.5" customHeight="1" x14ac:dyDescent="0.25">
      <c r="A21" s="23"/>
      <c r="B21" s="23"/>
      <c r="C21" s="2"/>
      <c r="D21" s="154"/>
      <c r="E21" s="154"/>
      <c r="F21" s="154"/>
      <c r="G21" s="154"/>
    </row>
    <row r="22" spans="1:10" ht="21" customHeight="1" x14ac:dyDescent="0.25">
      <c r="A22" s="23"/>
      <c r="B22" s="23"/>
      <c r="C22" s="2" t="s">
        <v>9</v>
      </c>
      <c r="D22" s="216">
        <f>24.612+11.47+11.469</f>
        <v>47.551000000000002</v>
      </c>
      <c r="E22" s="199"/>
      <c r="F22" s="52">
        <v>1.3149999999999999</v>
      </c>
      <c r="G22" s="28">
        <f>D22+F22</f>
        <v>48.866</v>
      </c>
      <c r="J22" s="47">
        <f>24.612+D20</f>
        <v>24.611999999999998</v>
      </c>
    </row>
    <row r="23" spans="1:10" ht="9" customHeight="1" x14ac:dyDescent="0.25">
      <c r="A23" s="23"/>
      <c r="B23" s="23"/>
      <c r="C23" s="2"/>
      <c r="D23" s="2"/>
    </row>
    <row r="24" spans="1:10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10" x14ac:dyDescent="0.25">
      <c r="C25" s="163" t="s">
        <v>11</v>
      </c>
      <c r="D25" s="163"/>
      <c r="E25" s="163"/>
      <c r="F25" s="163"/>
      <c r="G25" s="163"/>
    </row>
    <row r="26" spans="1:10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61" t="s">
        <v>15</v>
      </c>
      <c r="G26" s="14" t="s">
        <v>16</v>
      </c>
    </row>
    <row r="27" spans="1:10" s="11" customFormat="1" x14ac:dyDescent="0.25">
      <c r="A27" s="200"/>
      <c r="B27" s="201"/>
      <c r="C27" s="58" t="s">
        <v>163</v>
      </c>
      <c r="D27" s="170"/>
      <c r="E27" s="217"/>
      <c r="F27" s="217"/>
      <c r="G27" s="171"/>
    </row>
    <row r="28" spans="1:10" s="11" customFormat="1" x14ac:dyDescent="0.25">
      <c r="A28" s="98"/>
      <c r="B28" s="99"/>
      <c r="C28" s="103" t="s">
        <v>255</v>
      </c>
      <c r="D28" s="104"/>
      <c r="E28" s="104"/>
      <c r="F28" s="104"/>
      <c r="G28" s="105"/>
    </row>
    <row r="29" spans="1:10" x14ac:dyDescent="0.25">
      <c r="A29" s="172">
        <v>1</v>
      </c>
      <c r="B29" s="172"/>
      <c r="C29" s="5" t="s">
        <v>192</v>
      </c>
      <c r="D29" s="185" t="s">
        <v>193</v>
      </c>
      <c r="E29" s="186"/>
      <c r="F29" s="83">
        <v>24543.69</v>
      </c>
      <c r="G29" s="5"/>
    </row>
    <row r="30" spans="1:10" x14ac:dyDescent="0.25">
      <c r="A30" s="172">
        <v>2</v>
      </c>
      <c r="B30" s="172"/>
      <c r="C30" s="5" t="s">
        <v>194</v>
      </c>
      <c r="D30" s="185" t="s">
        <v>198</v>
      </c>
      <c r="E30" s="186"/>
      <c r="F30" s="83">
        <v>1662.27</v>
      </c>
      <c r="G30" s="5"/>
    </row>
    <row r="31" spans="1:10" x14ac:dyDescent="0.25">
      <c r="A31" s="172">
        <v>3</v>
      </c>
      <c r="B31" s="172"/>
      <c r="C31" s="57" t="s">
        <v>195</v>
      </c>
      <c r="D31" s="185" t="s">
        <v>198</v>
      </c>
      <c r="E31" s="186"/>
      <c r="F31" s="59">
        <v>2669.99</v>
      </c>
      <c r="G31" s="5"/>
    </row>
    <row r="32" spans="1:10" x14ac:dyDescent="0.25">
      <c r="A32" s="172">
        <v>4</v>
      </c>
      <c r="B32" s="172"/>
      <c r="C32" s="5" t="s">
        <v>196</v>
      </c>
      <c r="D32" s="185" t="s">
        <v>198</v>
      </c>
      <c r="E32" s="186"/>
      <c r="F32" s="83">
        <v>444.17</v>
      </c>
      <c r="G32" s="5"/>
    </row>
    <row r="33" spans="1:8" x14ac:dyDescent="0.25">
      <c r="A33" s="172">
        <v>5</v>
      </c>
      <c r="B33" s="172"/>
      <c r="C33" s="5" t="s">
        <v>171</v>
      </c>
      <c r="D33" s="185" t="s">
        <v>199</v>
      </c>
      <c r="E33" s="186"/>
      <c r="F33" s="83">
        <v>146.52000000000001</v>
      </c>
      <c r="G33" s="5"/>
    </row>
    <row r="34" spans="1:8" x14ac:dyDescent="0.25">
      <c r="A34" s="172">
        <v>6</v>
      </c>
      <c r="B34" s="172"/>
      <c r="C34" s="5" t="s">
        <v>197</v>
      </c>
      <c r="D34" s="185" t="s">
        <v>187</v>
      </c>
      <c r="E34" s="186"/>
      <c r="F34" s="83">
        <v>1083.08</v>
      </c>
      <c r="G34" s="5"/>
    </row>
    <row r="35" spans="1:8" ht="31.5" x14ac:dyDescent="0.25">
      <c r="A35" s="172">
        <v>7</v>
      </c>
      <c r="B35" s="172"/>
      <c r="C35" s="31" t="s">
        <v>200</v>
      </c>
      <c r="D35" s="185" t="s">
        <v>208</v>
      </c>
      <c r="E35" s="186"/>
      <c r="F35" s="62">
        <v>21370.94</v>
      </c>
      <c r="G35" s="5"/>
    </row>
    <row r="36" spans="1:8" ht="31.5" x14ac:dyDescent="0.25">
      <c r="A36" s="172">
        <v>8</v>
      </c>
      <c r="B36" s="172"/>
      <c r="C36" s="31" t="s">
        <v>201</v>
      </c>
      <c r="D36" s="185" t="s">
        <v>208</v>
      </c>
      <c r="E36" s="186"/>
      <c r="F36" s="62">
        <v>21370.94</v>
      </c>
      <c r="G36" s="5"/>
    </row>
    <row r="37" spans="1:8" x14ac:dyDescent="0.25">
      <c r="A37" s="172">
        <v>9</v>
      </c>
      <c r="B37" s="172"/>
      <c r="C37" s="5" t="s">
        <v>172</v>
      </c>
      <c r="D37" s="185" t="s">
        <v>186</v>
      </c>
      <c r="E37" s="186"/>
      <c r="F37" s="62">
        <v>756</v>
      </c>
      <c r="G37" s="5"/>
    </row>
    <row r="38" spans="1:8" ht="31.5" x14ac:dyDescent="0.25">
      <c r="A38" s="172">
        <v>10</v>
      </c>
      <c r="B38" s="172"/>
      <c r="C38" s="31" t="s">
        <v>202</v>
      </c>
      <c r="D38" s="185" t="s">
        <v>186</v>
      </c>
      <c r="E38" s="186"/>
      <c r="F38" s="62">
        <v>864</v>
      </c>
      <c r="G38" s="5"/>
    </row>
    <row r="39" spans="1:8" x14ac:dyDescent="0.25">
      <c r="A39" s="172">
        <v>11</v>
      </c>
      <c r="B39" s="172"/>
      <c r="C39" s="5" t="s">
        <v>203</v>
      </c>
      <c r="D39" s="185" t="s">
        <v>186</v>
      </c>
      <c r="E39" s="186"/>
      <c r="F39" s="62">
        <v>1023</v>
      </c>
      <c r="G39" s="5"/>
    </row>
    <row r="40" spans="1:8" x14ac:dyDescent="0.25">
      <c r="A40" s="172">
        <v>12</v>
      </c>
      <c r="B40" s="172"/>
      <c r="C40" s="5" t="s">
        <v>204</v>
      </c>
      <c r="D40" s="185" t="s">
        <v>186</v>
      </c>
      <c r="E40" s="186"/>
      <c r="F40" s="62">
        <v>2864.25</v>
      </c>
      <c r="G40" s="5"/>
    </row>
    <row r="41" spans="1:8" x14ac:dyDescent="0.25">
      <c r="A41" s="172">
        <v>13</v>
      </c>
      <c r="B41" s="172"/>
      <c r="C41" s="5" t="s">
        <v>205</v>
      </c>
      <c r="D41" s="185" t="s">
        <v>186</v>
      </c>
      <c r="E41" s="186"/>
      <c r="F41" s="62">
        <v>332.17</v>
      </c>
      <c r="G41" s="5"/>
      <c r="H41" s="49"/>
    </row>
    <row r="42" spans="1:8" x14ac:dyDescent="0.25">
      <c r="A42" s="172">
        <v>14</v>
      </c>
      <c r="B42" s="172"/>
      <c r="C42" s="5" t="s">
        <v>206</v>
      </c>
      <c r="D42" s="185" t="s">
        <v>186</v>
      </c>
      <c r="E42" s="186"/>
      <c r="F42" s="62">
        <v>6308.88</v>
      </c>
      <c r="G42" s="5"/>
    </row>
    <row r="43" spans="1:8" x14ac:dyDescent="0.25">
      <c r="A43" s="172">
        <v>15</v>
      </c>
      <c r="B43" s="172"/>
      <c r="C43" s="5" t="s">
        <v>207</v>
      </c>
      <c r="D43" s="185" t="s">
        <v>186</v>
      </c>
      <c r="E43" s="186"/>
      <c r="F43" s="62">
        <v>3293</v>
      </c>
      <c r="G43" s="5"/>
    </row>
    <row r="44" spans="1:8" ht="31.5" x14ac:dyDescent="0.25">
      <c r="A44" s="172">
        <v>16</v>
      </c>
      <c r="B44" s="172"/>
      <c r="C44" s="31" t="s">
        <v>209</v>
      </c>
      <c r="D44" s="185" t="s">
        <v>187</v>
      </c>
      <c r="E44" s="186"/>
      <c r="F44" s="62">
        <v>34660.550000000003</v>
      </c>
      <c r="G44" s="5"/>
    </row>
    <row r="45" spans="1:8" x14ac:dyDescent="0.25">
      <c r="A45" s="172">
        <v>17</v>
      </c>
      <c r="B45" s="172"/>
      <c r="C45" s="5" t="s">
        <v>210</v>
      </c>
      <c r="D45" s="185" t="s">
        <v>186</v>
      </c>
      <c r="E45" s="186"/>
      <c r="F45" s="62">
        <v>3622.94</v>
      </c>
      <c r="G45" s="5"/>
    </row>
    <row r="46" spans="1:8" ht="31.5" x14ac:dyDescent="0.25">
      <c r="A46" s="172">
        <v>18</v>
      </c>
      <c r="B46" s="172"/>
      <c r="C46" s="31" t="s">
        <v>211</v>
      </c>
      <c r="D46" s="172" t="s">
        <v>187</v>
      </c>
      <c r="E46" s="172"/>
      <c r="F46" s="62">
        <v>182.25</v>
      </c>
      <c r="G46" s="5"/>
    </row>
    <row r="47" spans="1:8" x14ac:dyDescent="0.25">
      <c r="A47" s="185"/>
      <c r="B47" s="186"/>
      <c r="C47" s="218" t="s">
        <v>256</v>
      </c>
      <c r="D47" s="219"/>
      <c r="E47" s="219"/>
      <c r="F47" s="219"/>
      <c r="G47" s="220"/>
    </row>
    <row r="48" spans="1:8" ht="47.25" x14ac:dyDescent="0.25">
      <c r="A48" s="172">
        <v>19</v>
      </c>
      <c r="B48" s="172"/>
      <c r="C48" s="31" t="s">
        <v>212</v>
      </c>
      <c r="D48" s="172" t="s">
        <v>199</v>
      </c>
      <c r="E48" s="172"/>
      <c r="F48" s="62">
        <v>14.42</v>
      </c>
      <c r="G48" s="5"/>
    </row>
    <row r="49" spans="1:7" x14ac:dyDescent="0.25">
      <c r="A49" s="172">
        <v>20</v>
      </c>
      <c r="B49" s="172"/>
      <c r="C49" s="5" t="s">
        <v>213</v>
      </c>
      <c r="D49" s="172" t="s">
        <v>198</v>
      </c>
      <c r="E49" s="172"/>
      <c r="F49" s="62">
        <v>720.06</v>
      </c>
      <c r="G49" s="5"/>
    </row>
    <row r="50" spans="1:7" ht="31.5" x14ac:dyDescent="0.25">
      <c r="A50" s="172">
        <v>21</v>
      </c>
      <c r="B50" s="172"/>
      <c r="C50" s="31" t="s">
        <v>214</v>
      </c>
      <c r="D50" s="172" t="s">
        <v>215</v>
      </c>
      <c r="E50" s="172"/>
      <c r="F50" s="62">
        <v>96</v>
      </c>
      <c r="G50" s="5"/>
    </row>
    <row r="51" spans="1:7" x14ac:dyDescent="0.25">
      <c r="A51" s="172">
        <v>22</v>
      </c>
      <c r="B51" s="172"/>
      <c r="C51" s="5" t="s">
        <v>216</v>
      </c>
      <c r="D51" s="172" t="s">
        <v>215</v>
      </c>
      <c r="E51" s="172"/>
      <c r="F51" s="62">
        <v>1166</v>
      </c>
      <c r="G51" s="5"/>
    </row>
    <row r="52" spans="1:7" x14ac:dyDescent="0.25">
      <c r="A52" s="185"/>
      <c r="B52" s="186"/>
      <c r="C52" s="5"/>
      <c r="D52" s="185"/>
      <c r="E52" s="186"/>
      <c r="F52" s="100"/>
      <c r="G52" s="101"/>
    </row>
    <row r="53" spans="1:7" ht="19.5" customHeight="1" x14ac:dyDescent="0.25">
      <c r="A53" s="175"/>
      <c r="B53" s="175"/>
      <c r="C53" s="6" t="s">
        <v>17</v>
      </c>
      <c r="E53" s="191"/>
      <c r="F53" s="191"/>
      <c r="G53" s="191"/>
    </row>
    <row r="54" spans="1:7" ht="19.5" customHeight="1" x14ac:dyDescent="0.25">
      <c r="E54" s="172"/>
      <c r="F54" s="172"/>
      <c r="G54" s="172"/>
    </row>
    <row r="55" spans="1:7" ht="19.5" customHeight="1" x14ac:dyDescent="0.25">
      <c r="E55" s="172"/>
      <c r="F55" s="172"/>
      <c r="G55" s="172"/>
    </row>
    <row r="57" spans="1:7" x14ac:dyDescent="0.25">
      <c r="A57" s="175">
        <v>7</v>
      </c>
      <c r="B57" s="175"/>
      <c r="C57" s="178" t="s">
        <v>25</v>
      </c>
      <c r="D57" s="178"/>
      <c r="E57" s="178"/>
      <c r="F57" s="178"/>
      <c r="G57" s="178"/>
    </row>
    <row r="58" spans="1:7" ht="9" customHeight="1" thickBot="1" x14ac:dyDescent="0.3">
      <c r="C58" s="8"/>
      <c r="D58" s="8"/>
    </row>
    <row r="59" spans="1:7" ht="17.25" thickTop="1" thickBot="1" x14ac:dyDescent="0.3">
      <c r="B59" s="10"/>
      <c r="C59" s="4" t="s">
        <v>18</v>
      </c>
      <c r="E59" s="10"/>
      <c r="F59" s="176" t="s">
        <v>26</v>
      </c>
      <c r="G59" s="177"/>
    </row>
    <row r="60" spans="1:7" ht="17.25" thickTop="1" thickBot="1" x14ac:dyDescent="0.3">
      <c r="B60" s="10"/>
      <c r="C60" s="4" t="s">
        <v>19</v>
      </c>
      <c r="E60" s="10"/>
      <c r="F60" s="176" t="s">
        <v>27</v>
      </c>
      <c r="G60" s="177"/>
    </row>
    <row r="61" spans="1:7" ht="17.25" thickTop="1" thickBot="1" x14ac:dyDescent="0.3">
      <c r="B61" s="10"/>
      <c r="C61" s="176" t="s">
        <v>20</v>
      </c>
      <c r="D61" s="179"/>
      <c r="E61" s="10"/>
      <c r="F61" s="176" t="s">
        <v>28</v>
      </c>
      <c r="G61" s="177"/>
    </row>
    <row r="62" spans="1:7" ht="17.25" thickTop="1" thickBot="1" x14ac:dyDescent="0.3">
      <c r="B62" s="10"/>
      <c r="C62" s="4" t="s">
        <v>21</v>
      </c>
      <c r="E62" s="10"/>
      <c r="F62" s="176" t="s">
        <v>29</v>
      </c>
      <c r="G62" s="177"/>
    </row>
    <row r="63" spans="1:7" ht="17.25" thickTop="1" thickBot="1" x14ac:dyDescent="0.3">
      <c r="B63" s="10"/>
      <c r="C63" s="4" t="s">
        <v>22</v>
      </c>
      <c r="E63" s="10"/>
      <c r="F63" s="176" t="s">
        <v>30</v>
      </c>
      <c r="G63" s="177"/>
    </row>
    <row r="64" spans="1:7" ht="17.25" thickTop="1" thickBot="1" x14ac:dyDescent="0.3">
      <c r="B64" s="10"/>
      <c r="C64" s="4" t="s">
        <v>23</v>
      </c>
      <c r="E64" s="10"/>
      <c r="F64" s="176" t="s">
        <v>31</v>
      </c>
      <c r="G64" s="177"/>
    </row>
    <row r="65" spans="2:7" ht="17.25" thickTop="1" thickBot="1" x14ac:dyDescent="0.3">
      <c r="B65" s="10"/>
      <c r="C65" s="4" t="s">
        <v>24</v>
      </c>
      <c r="E65" s="10"/>
      <c r="F65" s="176" t="s">
        <v>32</v>
      </c>
      <c r="G65" s="177"/>
    </row>
    <row r="66" spans="2:7" ht="16.5" thickTop="1" x14ac:dyDescent="0.25">
      <c r="G66" s="25"/>
    </row>
  </sheetData>
  <mergeCells count="90">
    <mergeCell ref="A47:B47"/>
    <mergeCell ref="C47:G47"/>
    <mergeCell ref="F65:G65"/>
    <mergeCell ref="A57:B57"/>
    <mergeCell ref="C57:G57"/>
    <mergeCell ref="F59:G59"/>
    <mergeCell ref="F60:G60"/>
    <mergeCell ref="C61:D61"/>
    <mergeCell ref="F61:G61"/>
    <mergeCell ref="D48:E48"/>
    <mergeCell ref="A49:B49"/>
    <mergeCell ref="A50:B50"/>
    <mergeCell ref="D42:E42"/>
    <mergeCell ref="F62:G62"/>
    <mergeCell ref="F63:G63"/>
    <mergeCell ref="F64:G64"/>
    <mergeCell ref="E55:G55"/>
    <mergeCell ref="D45:E45"/>
    <mergeCell ref="D46:E46"/>
    <mergeCell ref="D43:E43"/>
    <mergeCell ref="A31:B31"/>
    <mergeCell ref="D31:E31"/>
    <mergeCell ref="A32:B32"/>
    <mergeCell ref="D32:E32"/>
    <mergeCell ref="A33:B33"/>
    <mergeCell ref="D33:E33"/>
    <mergeCell ref="A34:B34"/>
    <mergeCell ref="D34:E34"/>
    <mergeCell ref="A53:B53"/>
    <mergeCell ref="E53:G53"/>
    <mergeCell ref="E54:G54"/>
    <mergeCell ref="D35:E35"/>
    <mergeCell ref="D36:E36"/>
    <mergeCell ref="D37:E37"/>
    <mergeCell ref="A35:B35"/>
    <mergeCell ref="A36:B36"/>
    <mergeCell ref="A37:B37"/>
    <mergeCell ref="A38:B38"/>
    <mergeCell ref="D38:E38"/>
    <mergeCell ref="A39:B39"/>
    <mergeCell ref="D39:E39"/>
    <mergeCell ref="D44:E44"/>
    <mergeCell ref="A26:B26"/>
    <mergeCell ref="D26:E26"/>
    <mergeCell ref="A29:B29"/>
    <mergeCell ref="D29:E29"/>
    <mergeCell ref="A30:B30"/>
    <mergeCell ref="D30:E30"/>
    <mergeCell ref="D27:G27"/>
    <mergeCell ref="A27:B27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2:E22"/>
    <mergeCell ref="D20:E20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  <mergeCell ref="A40:B40"/>
    <mergeCell ref="D40:E40"/>
    <mergeCell ref="A41:B41"/>
    <mergeCell ref="D41:E41"/>
    <mergeCell ref="A52:B52"/>
    <mergeCell ref="D52:E52"/>
    <mergeCell ref="A51:B51"/>
    <mergeCell ref="D49:E49"/>
    <mergeCell ref="D50:E50"/>
    <mergeCell ref="D51:E51"/>
    <mergeCell ref="A42:B42"/>
    <mergeCell ref="A43:B43"/>
    <mergeCell ref="A44:B44"/>
    <mergeCell ref="A45:B45"/>
    <mergeCell ref="A46:B46"/>
    <mergeCell ref="A48:B48"/>
  </mergeCells>
  <pageMargins left="0.34" right="0.35" top="0.26" bottom="0.26" header="0.16" footer="0.16"/>
  <pageSetup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7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102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103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13</v>
      </c>
      <c r="E16" s="166"/>
      <c r="F16" s="28">
        <v>2</v>
      </c>
      <c r="G16" s="28">
        <f>D16+F16</f>
        <v>15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3.25</v>
      </c>
      <c r="E18" s="166"/>
      <c r="F18" s="28">
        <v>0</v>
      </c>
      <c r="G18" s="28">
        <f>D18+F18</f>
        <v>3.25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2" zoomScaleSheetLayoutView="100" workbookViewId="0">
      <selection activeCell="E24" sqref="E24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104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105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87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8</v>
      </c>
      <c r="E16" s="166"/>
      <c r="F16" s="28">
        <v>2</v>
      </c>
      <c r="G16" s="28">
        <f>D16+F16</f>
        <v>10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2</v>
      </c>
      <c r="E18" s="166"/>
      <c r="F18" s="28">
        <v>0</v>
      </c>
      <c r="G18" s="28">
        <f>D18+F18</f>
        <v>2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9" zoomScaleSheetLayoutView="100" workbookViewId="0">
      <selection activeCell="I28" sqref="I2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108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106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107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10</v>
      </c>
      <c r="E16" s="166"/>
      <c r="F16" s="28">
        <v>2.5</v>
      </c>
      <c r="G16" s="28">
        <f>D16+F16</f>
        <v>12.5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2.5</v>
      </c>
      <c r="E18" s="166"/>
      <c r="F18" s="28">
        <v>0</v>
      </c>
      <c r="G18" s="28">
        <f>D18+F18</f>
        <v>2.5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/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4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109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110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111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222">
        <v>6.5</v>
      </c>
      <c r="E16" s="223"/>
      <c r="F16" s="28">
        <v>1</v>
      </c>
      <c r="G16" s="35">
        <f>D16+F16</f>
        <v>7.5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1.625</v>
      </c>
      <c r="E18" s="166"/>
      <c r="F18" s="28">
        <v>0</v>
      </c>
      <c r="G18" s="28">
        <f>D18+F18</f>
        <v>1.625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9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112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113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114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9.25</v>
      </c>
      <c r="E16" s="166"/>
      <c r="F16" s="28">
        <v>2</v>
      </c>
      <c r="G16" s="28">
        <f>D16+F16</f>
        <v>11.25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2.3119999999999998</v>
      </c>
      <c r="E18" s="166"/>
      <c r="F18" s="28">
        <v>0</v>
      </c>
      <c r="G18" s="28">
        <f>D18+F18</f>
        <v>2.3119999999999998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topLeftCell="A10" zoomScaleSheetLayoutView="100" workbookViewId="0">
      <selection activeCell="F28" sqref="F28"/>
    </sheetView>
  </sheetViews>
  <sheetFormatPr defaultColWidth="9.140625" defaultRowHeight="15.75" x14ac:dyDescent="0.25"/>
  <cols>
    <col min="1" max="1" width="2.7109375" style="19" bestFit="1" customWidth="1"/>
    <col min="2" max="2" width="3.140625" style="19" customWidth="1"/>
    <col min="3" max="3" width="46.140625" style="4" customWidth="1"/>
    <col min="4" max="5" width="6.7109375" style="4" customWidth="1"/>
    <col min="6" max="6" width="15" style="4" bestFit="1" customWidth="1"/>
    <col min="7" max="7" width="11.5703125" style="4" bestFit="1" customWidth="1"/>
    <col min="8" max="9" width="10.5703125" style="4" bestFit="1" customWidth="1"/>
    <col min="10" max="16384" width="9.140625" style="4"/>
  </cols>
  <sheetData>
    <row r="1" spans="1:12" x14ac:dyDescent="0.25">
      <c r="F1" s="151" t="s">
        <v>4</v>
      </c>
      <c r="G1" s="151"/>
    </row>
    <row r="2" spans="1:12" x14ac:dyDescent="0.25">
      <c r="F2" s="151" t="s">
        <v>5</v>
      </c>
      <c r="G2" s="151"/>
    </row>
    <row r="3" spans="1:12" ht="33" customHeight="1" x14ac:dyDescent="0.25">
      <c r="C3" s="152" t="s">
        <v>33</v>
      </c>
      <c r="D3" s="153"/>
      <c r="E3" s="153"/>
      <c r="F3" s="153"/>
      <c r="G3" s="153"/>
    </row>
    <row r="4" spans="1:12" ht="10.5" customHeight="1" x14ac:dyDescent="0.25">
      <c r="C4" s="13"/>
      <c r="D4" s="19"/>
      <c r="E4" s="19"/>
      <c r="F4" s="19"/>
      <c r="G4" s="19"/>
    </row>
    <row r="5" spans="1:12" ht="33" customHeight="1" x14ac:dyDescent="0.25">
      <c r="C5" s="152" t="s">
        <v>34</v>
      </c>
      <c r="D5" s="152"/>
      <c r="E5" s="152"/>
      <c r="F5" s="152"/>
      <c r="G5" s="152"/>
    </row>
    <row r="6" spans="1:12" ht="9.75" customHeight="1" x14ac:dyDescent="0.25"/>
    <row r="7" spans="1:12" ht="22.5" customHeight="1" x14ac:dyDescent="0.25">
      <c r="A7" s="154">
        <v>1</v>
      </c>
      <c r="B7" s="154"/>
      <c r="C7" s="2" t="s">
        <v>0</v>
      </c>
      <c r="D7" s="155" t="s">
        <v>55</v>
      </c>
      <c r="E7" s="155"/>
      <c r="F7" s="155"/>
      <c r="G7" s="155"/>
      <c r="H7" s="7"/>
    </row>
    <row r="8" spans="1:12" ht="9.75" customHeight="1" x14ac:dyDescent="0.25">
      <c r="A8" s="18"/>
      <c r="B8" s="18"/>
      <c r="C8" s="2"/>
      <c r="D8" s="154"/>
      <c r="E8" s="154"/>
      <c r="F8" s="154"/>
      <c r="G8" s="154"/>
      <c r="H8" s="7"/>
    </row>
    <row r="9" spans="1:12" ht="79.5" customHeight="1" x14ac:dyDescent="0.25">
      <c r="A9" s="154">
        <v>2</v>
      </c>
      <c r="B9" s="154"/>
      <c r="C9" s="2" t="s">
        <v>1</v>
      </c>
      <c r="D9" s="180" t="s">
        <v>54</v>
      </c>
      <c r="E9" s="180"/>
      <c r="F9" s="180"/>
      <c r="G9" s="180"/>
      <c r="H9" s="7"/>
    </row>
    <row r="10" spans="1:12" ht="9.75" customHeight="1" x14ac:dyDescent="0.25">
      <c r="A10" s="18"/>
      <c r="B10" s="18"/>
      <c r="C10" s="2"/>
      <c r="D10" s="154"/>
      <c r="E10" s="154"/>
      <c r="F10" s="154"/>
      <c r="G10" s="154"/>
      <c r="H10" s="7"/>
    </row>
    <row r="11" spans="1:12" ht="21" customHeight="1" x14ac:dyDescent="0.25">
      <c r="A11" s="154">
        <v>3</v>
      </c>
      <c r="B11" s="154"/>
      <c r="C11" s="2" t="s">
        <v>2</v>
      </c>
      <c r="D11" s="181" t="s">
        <v>58</v>
      </c>
      <c r="E11" s="181"/>
      <c r="F11" s="181"/>
      <c r="G11" s="181"/>
      <c r="H11" s="7"/>
      <c r="L11" s="47">
        <f>397.97-D19</f>
        <v>299.178</v>
      </c>
    </row>
    <row r="12" spans="1:12" ht="8.25" customHeight="1" x14ac:dyDescent="0.25">
      <c r="A12" s="18"/>
      <c r="B12" s="18"/>
      <c r="C12" s="2"/>
      <c r="D12" s="21"/>
      <c r="E12" s="21"/>
      <c r="F12" s="21"/>
      <c r="G12" s="21"/>
      <c r="H12" s="7"/>
    </row>
    <row r="13" spans="1:12" ht="21" customHeight="1" x14ac:dyDescent="0.25">
      <c r="A13" s="154">
        <v>4</v>
      </c>
      <c r="B13" s="154"/>
      <c r="C13" s="2" t="s">
        <v>47</v>
      </c>
      <c r="D13" s="156" t="s">
        <v>51</v>
      </c>
      <c r="E13" s="158"/>
      <c r="F13" s="45" t="s">
        <v>37</v>
      </c>
      <c r="G13" s="45" t="s">
        <v>48</v>
      </c>
      <c r="H13" s="7"/>
    </row>
    <row r="14" spans="1:12" ht="9.75" customHeight="1" x14ac:dyDescent="0.25">
      <c r="A14" s="18"/>
      <c r="B14" s="18"/>
      <c r="C14" s="2"/>
      <c r="D14" s="154"/>
      <c r="E14" s="154"/>
      <c r="F14" s="154"/>
      <c r="G14" s="154"/>
      <c r="I14" s="4">
        <f>397.969+79.832</f>
        <v>477.80099999999999</v>
      </c>
    </row>
    <row r="15" spans="1:12" ht="18.75" customHeight="1" x14ac:dyDescent="0.25">
      <c r="A15" s="18"/>
      <c r="B15" s="18"/>
      <c r="C15" s="2" t="s">
        <v>6</v>
      </c>
      <c r="D15" s="156">
        <v>600.60400000000004</v>
      </c>
      <c r="E15" s="158"/>
      <c r="F15" s="27">
        <v>80.912000000000006</v>
      </c>
      <c r="G15" s="27">
        <f>D15+F15</f>
        <v>681.51600000000008</v>
      </c>
    </row>
    <row r="16" spans="1:12" ht="10.5" customHeight="1" x14ac:dyDescent="0.25">
      <c r="A16" s="18"/>
      <c r="B16" s="18"/>
      <c r="C16" s="2"/>
      <c r="D16" s="154"/>
      <c r="E16" s="154"/>
      <c r="F16" s="154"/>
      <c r="G16" s="154"/>
    </row>
    <row r="17" spans="1:11" ht="21" customHeight="1" x14ac:dyDescent="0.25">
      <c r="A17" s="18"/>
      <c r="B17" s="18"/>
      <c r="C17" s="2" t="s">
        <v>7</v>
      </c>
      <c r="D17" s="165">
        <f>300.302+300.302</f>
        <v>600.60400000000004</v>
      </c>
      <c r="E17" s="166"/>
      <c r="F17" s="128">
        <v>40.456000000000003</v>
      </c>
      <c r="G17" s="28">
        <f>D17+F17</f>
        <v>641.06000000000006</v>
      </c>
    </row>
    <row r="18" spans="1:11" ht="8.25" customHeight="1" x14ac:dyDescent="0.25">
      <c r="A18" s="18"/>
      <c r="B18" s="18"/>
      <c r="C18" s="2"/>
      <c r="D18" s="154"/>
      <c r="E18" s="154"/>
      <c r="F18" s="154"/>
      <c r="G18" s="154"/>
    </row>
    <row r="19" spans="1:11" ht="21" customHeight="1" x14ac:dyDescent="0.25">
      <c r="A19" s="18"/>
      <c r="B19" s="18"/>
      <c r="C19" s="2" t="s">
        <v>8</v>
      </c>
      <c r="D19" s="167">
        <v>98.792000000000002</v>
      </c>
      <c r="E19" s="168"/>
      <c r="F19" s="129">
        <v>16.257999999999999</v>
      </c>
      <c r="G19" s="51">
        <f>D19+F19</f>
        <v>115.05</v>
      </c>
    </row>
    <row r="20" spans="1:11" ht="7.5" customHeight="1" x14ac:dyDescent="0.25">
      <c r="A20" s="18"/>
      <c r="B20" s="18"/>
      <c r="C20" s="2"/>
      <c r="D20" s="154"/>
      <c r="E20" s="154"/>
      <c r="F20" s="154"/>
      <c r="G20" s="154"/>
    </row>
    <row r="21" spans="1:11" ht="21" customHeight="1" x14ac:dyDescent="0.25">
      <c r="A21" s="18"/>
      <c r="B21" s="18"/>
      <c r="C21" s="2" t="s">
        <v>9</v>
      </c>
      <c r="D21" s="165">
        <f>147.873+477.802+98.792</f>
        <v>724.46699999999998</v>
      </c>
      <c r="E21" s="158"/>
      <c r="F21" s="130">
        <f>75.032+F19</f>
        <v>91.289999999999992</v>
      </c>
      <c r="G21" s="45">
        <f>D21+F21</f>
        <v>815.75699999999995</v>
      </c>
      <c r="H21" s="4">
        <f>D19/D21</f>
        <v>0.13636507943080914</v>
      </c>
      <c r="I21" s="47">
        <v>233.489</v>
      </c>
      <c r="J21" s="165">
        <f>397.97+233.489</f>
        <v>631.45900000000006</v>
      </c>
      <c r="K21" s="158"/>
    </row>
    <row r="22" spans="1:11" ht="9" customHeight="1" x14ac:dyDescent="0.25">
      <c r="A22" s="18"/>
      <c r="B22" s="18"/>
      <c r="C22" s="2"/>
      <c r="D22" s="2"/>
    </row>
    <row r="23" spans="1:11" ht="21.75" customHeight="1" x14ac:dyDescent="0.25">
      <c r="A23" s="154">
        <v>5</v>
      </c>
      <c r="B23" s="154"/>
      <c r="C23" s="9" t="s">
        <v>10</v>
      </c>
      <c r="D23" s="9"/>
      <c r="E23" s="6"/>
      <c r="H23" s="47">
        <f>576.394</f>
        <v>576.39400000000001</v>
      </c>
    </row>
    <row r="24" spans="1:11" x14ac:dyDescent="0.25">
      <c r="C24" s="163" t="s">
        <v>11</v>
      </c>
      <c r="D24" s="163"/>
      <c r="E24" s="163"/>
      <c r="F24" s="163"/>
      <c r="G24" s="163"/>
      <c r="H24" s="47">
        <f>98.792</f>
        <v>98.792000000000002</v>
      </c>
    </row>
    <row r="25" spans="1:11" s="11" customFormat="1" ht="27" customHeight="1" x14ac:dyDescent="0.25">
      <c r="A25" s="169" t="s">
        <v>12</v>
      </c>
      <c r="B25" s="169"/>
      <c r="C25" s="14" t="s">
        <v>13</v>
      </c>
      <c r="D25" s="170" t="s">
        <v>14</v>
      </c>
      <c r="E25" s="171"/>
      <c r="F25" s="14" t="s">
        <v>15</v>
      </c>
      <c r="G25" s="14" t="s">
        <v>16</v>
      </c>
      <c r="H25" s="131">
        <f>H23-H24</f>
        <v>477.60199999999998</v>
      </c>
    </row>
    <row r="26" spans="1:11" x14ac:dyDescent="0.25">
      <c r="A26" s="182"/>
      <c r="B26" s="182"/>
      <c r="C26" s="65" t="s">
        <v>159</v>
      </c>
      <c r="D26" s="183" t="s">
        <v>164</v>
      </c>
      <c r="E26" s="184"/>
      <c r="F26" s="67"/>
      <c r="G26" s="41" t="s">
        <v>160</v>
      </c>
      <c r="H26" s="47">
        <v>147.87299999999999</v>
      </c>
    </row>
    <row r="27" spans="1:11" x14ac:dyDescent="0.25">
      <c r="A27" s="185">
        <v>1</v>
      </c>
      <c r="B27" s="186"/>
      <c r="C27" s="121" t="s">
        <v>265</v>
      </c>
      <c r="D27" s="187" t="s">
        <v>266</v>
      </c>
      <c r="E27" s="188"/>
      <c r="F27" s="122">
        <v>202498.58199999999</v>
      </c>
      <c r="G27" s="66"/>
      <c r="H27" s="47">
        <f>H25+H26</f>
        <v>625.47499999999991</v>
      </c>
    </row>
    <row r="29" spans="1:11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11" ht="19.5" customHeight="1" x14ac:dyDescent="0.25">
      <c r="E30" s="172"/>
      <c r="F30" s="172"/>
      <c r="G30" s="172"/>
    </row>
    <row r="31" spans="1:11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F42" s="20"/>
      <c r="G42" s="20"/>
    </row>
  </sheetData>
  <mergeCells count="45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5:B25"/>
    <mergeCell ref="D25:E25"/>
    <mergeCell ref="E31:G31"/>
    <mergeCell ref="A26:B26"/>
    <mergeCell ref="D26:E26"/>
    <mergeCell ref="A29:B29"/>
    <mergeCell ref="E29:G29"/>
    <mergeCell ref="E30:G30"/>
    <mergeCell ref="A27:B27"/>
    <mergeCell ref="D27:E27"/>
    <mergeCell ref="A11:B11"/>
    <mergeCell ref="D11:G11"/>
    <mergeCell ref="C24:G24"/>
    <mergeCell ref="A13:B13"/>
    <mergeCell ref="D14:G14"/>
    <mergeCell ref="D15:E15"/>
    <mergeCell ref="D16:G16"/>
    <mergeCell ref="D17:E17"/>
    <mergeCell ref="D18:G18"/>
    <mergeCell ref="D20:G20"/>
    <mergeCell ref="A23:B23"/>
    <mergeCell ref="D13:E13"/>
    <mergeCell ref="D19:E19"/>
    <mergeCell ref="D21:E21"/>
    <mergeCell ref="A7:B7"/>
    <mergeCell ref="D7:G7"/>
    <mergeCell ref="D8:G8"/>
    <mergeCell ref="A9:B9"/>
    <mergeCell ref="D9:G9"/>
    <mergeCell ref="J21:K21"/>
    <mergeCell ref="F1:G1"/>
    <mergeCell ref="F2:G2"/>
    <mergeCell ref="C3:G3"/>
    <mergeCell ref="C5:G5"/>
    <mergeCell ref="D10:G10"/>
  </mergeCells>
  <pageMargins left="0.34" right="0.35" top="0.26" bottom="0.26" header="0.16" footer="0.16"/>
  <pageSetup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9" zoomScaleSheetLayoutView="100" workbookViewId="0">
      <selection activeCell="D21" sqref="D21:G21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115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116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117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6.25</v>
      </c>
      <c r="E16" s="166"/>
      <c r="F16" s="28">
        <v>1</v>
      </c>
      <c r="G16" s="28">
        <f>D16+F16</f>
        <v>7.25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1.5620000000000001</v>
      </c>
      <c r="E18" s="166"/>
      <c r="F18" s="28">
        <v>0</v>
      </c>
      <c r="G18" s="28">
        <f>D18+F18</f>
        <v>1.5620000000000001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5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118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119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60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11.75</v>
      </c>
      <c r="E16" s="166"/>
      <c r="F16" s="28">
        <v>2</v>
      </c>
      <c r="G16" s="28">
        <f>D16+F16</f>
        <v>13.75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2.9369999999999998</v>
      </c>
      <c r="E18" s="166"/>
      <c r="F18" s="28">
        <v>0</v>
      </c>
      <c r="G18" s="28">
        <f>D18+F18</f>
        <v>2.9369999999999998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8" zoomScaleSheetLayoutView="100" workbookViewId="0">
      <selection activeCell="A28" sqref="A28:XFD2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120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73.5" customHeight="1" x14ac:dyDescent="0.25">
      <c r="A9" s="154">
        <v>2</v>
      </c>
      <c r="B9" s="154"/>
      <c r="C9" s="2" t="s">
        <v>1</v>
      </c>
      <c r="D9" s="180" t="s">
        <v>156</v>
      </c>
      <c r="E9" s="180"/>
      <c r="F9" s="180"/>
      <c r="G9" s="180"/>
      <c r="H9" s="7"/>
    </row>
    <row r="10" spans="1:8" ht="1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4" customHeight="1" x14ac:dyDescent="0.25">
      <c r="A11" s="154">
        <v>3</v>
      </c>
      <c r="B11" s="154"/>
      <c r="C11" s="2" t="s">
        <v>2</v>
      </c>
      <c r="D11" s="181" t="s">
        <v>121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17.25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80" t="s">
        <v>50</v>
      </c>
      <c r="E14" s="180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9</v>
      </c>
      <c r="E16" s="166"/>
      <c r="F16" s="28">
        <v>1</v>
      </c>
      <c r="G16" s="28">
        <f>D16+F16</f>
        <v>10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0</v>
      </c>
      <c r="E18" s="166"/>
      <c r="F18" s="28">
        <v>0</v>
      </c>
      <c r="G18" s="28">
        <f>D18+F18</f>
        <v>0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topLeftCell="A9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122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123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6.5</v>
      </c>
      <c r="E16" s="166"/>
      <c r="F16" s="28">
        <v>1</v>
      </c>
      <c r="G16" s="28">
        <f>D16+F16</f>
        <v>7.5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1.625</v>
      </c>
      <c r="E18" s="166"/>
      <c r="F18" s="28">
        <v>0</v>
      </c>
      <c r="G18" s="28">
        <f>D18+F18</f>
        <v>1.625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8" spans="1:7" x14ac:dyDescent="0.25">
      <c r="A28" s="172"/>
      <c r="B28" s="172"/>
      <c r="C28" s="5"/>
      <c r="D28" s="185"/>
      <c r="E28" s="186"/>
      <c r="F28" s="41"/>
      <c r="G28" s="5"/>
    </row>
    <row r="30" spans="1:7" ht="19.5" customHeight="1" x14ac:dyDescent="0.25">
      <c r="A30" s="175">
        <v>6</v>
      </c>
      <c r="B30" s="175"/>
      <c r="C30" s="4" t="s">
        <v>17</v>
      </c>
      <c r="E30" s="172"/>
      <c r="F30" s="172"/>
      <c r="G30" s="172"/>
    </row>
    <row r="31" spans="1:7" ht="19.5" customHeight="1" x14ac:dyDescent="0.25">
      <c r="E31" s="172"/>
      <c r="F31" s="172"/>
      <c r="G31" s="172"/>
    </row>
    <row r="32" spans="1:7" ht="19.5" customHeight="1" x14ac:dyDescent="0.25">
      <c r="E32" s="172"/>
      <c r="F32" s="172"/>
      <c r="G32" s="172"/>
    </row>
    <row r="34" spans="1:7" x14ac:dyDescent="0.25">
      <c r="A34" s="175">
        <v>7</v>
      </c>
      <c r="B34" s="175"/>
      <c r="C34" s="178" t="s">
        <v>25</v>
      </c>
      <c r="D34" s="178"/>
      <c r="E34" s="178"/>
      <c r="F34" s="178"/>
      <c r="G34" s="178"/>
    </row>
    <row r="35" spans="1:7" ht="9" customHeight="1" thickBot="1" x14ac:dyDescent="0.3">
      <c r="C35" s="8"/>
      <c r="D35" s="8"/>
    </row>
    <row r="36" spans="1:7" ht="17.25" thickTop="1" thickBot="1" x14ac:dyDescent="0.3">
      <c r="B36" s="10"/>
      <c r="C36" s="4" t="s">
        <v>18</v>
      </c>
      <c r="E36" s="10"/>
      <c r="F36" s="176" t="s">
        <v>26</v>
      </c>
      <c r="G36" s="177"/>
    </row>
    <row r="37" spans="1:7" ht="17.25" thickTop="1" thickBot="1" x14ac:dyDescent="0.3">
      <c r="B37" s="10"/>
      <c r="C37" s="4" t="s">
        <v>19</v>
      </c>
      <c r="E37" s="10"/>
      <c r="F37" s="176" t="s">
        <v>27</v>
      </c>
      <c r="G37" s="177"/>
    </row>
    <row r="38" spans="1:7" ht="17.25" thickTop="1" thickBot="1" x14ac:dyDescent="0.3">
      <c r="B38" s="10"/>
      <c r="C38" s="176" t="s">
        <v>20</v>
      </c>
      <c r="D38" s="179"/>
      <c r="E38" s="10"/>
      <c r="F38" s="176" t="s">
        <v>28</v>
      </c>
      <c r="G38" s="177"/>
    </row>
    <row r="39" spans="1:7" ht="17.25" thickTop="1" thickBot="1" x14ac:dyDescent="0.3">
      <c r="B39" s="10"/>
      <c r="C39" s="4" t="s">
        <v>21</v>
      </c>
      <c r="E39" s="10"/>
      <c r="F39" s="176" t="s">
        <v>29</v>
      </c>
      <c r="G39" s="177"/>
    </row>
    <row r="40" spans="1:7" ht="17.25" thickTop="1" thickBot="1" x14ac:dyDescent="0.3">
      <c r="B40" s="10"/>
      <c r="C40" s="4" t="s">
        <v>22</v>
      </c>
      <c r="E40" s="10"/>
      <c r="F40" s="176" t="s">
        <v>30</v>
      </c>
      <c r="G40" s="177"/>
    </row>
    <row r="41" spans="1:7" ht="17.25" thickTop="1" thickBot="1" x14ac:dyDescent="0.3">
      <c r="B41" s="10"/>
      <c r="C41" s="4" t="s">
        <v>23</v>
      </c>
      <c r="E41" s="10"/>
      <c r="F41" s="176" t="s">
        <v>31</v>
      </c>
      <c r="G41" s="177"/>
    </row>
    <row r="42" spans="1:7" ht="17.25" thickTop="1" thickBot="1" x14ac:dyDescent="0.3">
      <c r="B42" s="10"/>
      <c r="C42" s="4" t="s">
        <v>24</v>
      </c>
      <c r="E42" s="10"/>
      <c r="F42" s="176" t="s">
        <v>32</v>
      </c>
      <c r="G42" s="177"/>
    </row>
    <row r="43" spans="1:7" ht="16.5" thickTop="1" x14ac:dyDescent="0.25">
      <c r="G43" s="25"/>
    </row>
  </sheetData>
  <mergeCells count="44">
    <mergeCell ref="F39:G39"/>
    <mergeCell ref="F40:G40"/>
    <mergeCell ref="F41:G41"/>
    <mergeCell ref="F42:G42"/>
    <mergeCell ref="A34:B34"/>
    <mergeCell ref="C34:G34"/>
    <mergeCell ref="F36:G36"/>
    <mergeCell ref="F37:G37"/>
    <mergeCell ref="C38:D38"/>
    <mergeCell ref="F38:G38"/>
    <mergeCell ref="A26:B26"/>
    <mergeCell ref="D26:E26"/>
    <mergeCell ref="A27:B27"/>
    <mergeCell ref="D27:E27"/>
    <mergeCell ref="E32:G32"/>
    <mergeCell ref="A28:B28"/>
    <mergeCell ref="D28:E28"/>
    <mergeCell ref="A30:B30"/>
    <mergeCell ref="E30:G30"/>
    <mergeCell ref="E31:G3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124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125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126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8</v>
      </c>
      <c r="E16" s="166"/>
      <c r="F16" s="28">
        <v>2</v>
      </c>
      <c r="G16" s="28">
        <f>D16+F16</f>
        <v>10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2</v>
      </c>
      <c r="E18" s="166"/>
      <c r="F18" s="28">
        <v>0</v>
      </c>
      <c r="G18" s="28">
        <f>D18+F18</f>
        <v>2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6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127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128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114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12.5</v>
      </c>
      <c r="E16" s="166"/>
      <c r="F16" s="28">
        <v>2.5</v>
      </c>
      <c r="G16" s="28">
        <f>D16+F16</f>
        <v>15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3.125</v>
      </c>
      <c r="E18" s="166"/>
      <c r="F18" s="28">
        <v>0</v>
      </c>
      <c r="G18" s="28">
        <f>D18+F18</f>
        <v>3.125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129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130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53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17.5</v>
      </c>
      <c r="E16" s="166"/>
      <c r="F16" s="28">
        <v>2.5</v>
      </c>
      <c r="G16" s="28">
        <f>D16+F16</f>
        <v>20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4.375</v>
      </c>
      <c r="E18" s="166"/>
      <c r="F18" s="28">
        <v>0</v>
      </c>
      <c r="G18" s="28">
        <f>D18+F18</f>
        <v>4.375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131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132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81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22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8.5</v>
      </c>
      <c r="E16" s="166"/>
      <c r="F16" s="35">
        <v>1.5</v>
      </c>
      <c r="G16" s="28">
        <f>D16+F16</f>
        <v>10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2.125</v>
      </c>
      <c r="E18" s="166"/>
      <c r="F18" s="28">
        <v>0</v>
      </c>
      <c r="G18" s="28">
        <f>D18+F18</f>
        <v>2.125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SheetLayoutView="100" workbookViewId="0">
      <selection activeCell="A28" sqref="A28:XFD2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133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134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135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56">
        <v>28.597000000000001</v>
      </c>
      <c r="E16" s="158"/>
      <c r="F16" s="28">
        <v>2</v>
      </c>
      <c r="G16" s="28">
        <f>D16+F16</f>
        <v>30.597000000000001</v>
      </c>
    </row>
    <row r="17" spans="1:8" ht="10.5" customHeight="1" x14ac:dyDescent="0.25">
      <c r="A17" s="23"/>
      <c r="B17" s="23"/>
      <c r="C17" s="2"/>
      <c r="D17" s="154"/>
      <c r="E17" s="154"/>
      <c r="F17" s="154"/>
      <c r="G17" s="154"/>
    </row>
    <row r="18" spans="1:8" ht="21" customHeight="1" x14ac:dyDescent="0.25">
      <c r="A18" s="23"/>
      <c r="B18" s="23"/>
      <c r="C18" s="2" t="s">
        <v>7</v>
      </c>
      <c r="D18" s="165">
        <v>0</v>
      </c>
      <c r="E18" s="166"/>
      <c r="F18" s="28">
        <v>0</v>
      </c>
      <c r="G18" s="28">
        <f>D18+F18</f>
        <v>0</v>
      </c>
    </row>
    <row r="19" spans="1:8" ht="8.25" customHeight="1" x14ac:dyDescent="0.25">
      <c r="A19" s="23"/>
      <c r="B19" s="23"/>
      <c r="C19" s="2"/>
      <c r="D19" s="221"/>
      <c r="E19" s="221"/>
      <c r="F19" s="221"/>
      <c r="G19" s="221"/>
    </row>
    <row r="20" spans="1:8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  <c r="H20" s="6"/>
    </row>
    <row r="21" spans="1:8" ht="7.5" customHeight="1" x14ac:dyDescent="0.25">
      <c r="A21" s="23"/>
      <c r="B21" s="23"/>
      <c r="C21" s="2"/>
      <c r="D21" s="221"/>
      <c r="E21" s="221"/>
      <c r="F21" s="221"/>
      <c r="G21" s="221"/>
    </row>
    <row r="22" spans="1:8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8" x14ac:dyDescent="0.25">
      <c r="C25" s="163" t="s">
        <v>11</v>
      </c>
      <c r="D25" s="163"/>
      <c r="E25" s="163"/>
      <c r="F25" s="163"/>
      <c r="G25" s="163"/>
    </row>
    <row r="26" spans="1:8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8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8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8" ht="19.5" customHeight="1" x14ac:dyDescent="0.25">
      <c r="E30" s="172"/>
      <c r="F30" s="172"/>
      <c r="G30" s="172"/>
    </row>
    <row r="31" spans="1:8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3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136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137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138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10</v>
      </c>
      <c r="E16" s="166"/>
      <c r="F16" s="28">
        <v>3.25</v>
      </c>
      <c r="G16" s="28">
        <f>D16+F16</f>
        <v>13.25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2.5</v>
      </c>
      <c r="E18" s="166"/>
      <c r="F18" s="28">
        <v>0</v>
      </c>
      <c r="G18" s="28">
        <f>D18+F18</f>
        <v>2.5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7" zoomScaleSheetLayoutView="100" workbookViewId="0">
      <selection activeCell="D21" sqref="D21:E21"/>
    </sheetView>
  </sheetViews>
  <sheetFormatPr defaultColWidth="9.140625" defaultRowHeight="15.75" x14ac:dyDescent="0.25"/>
  <cols>
    <col min="1" max="1" width="2.7109375" style="19" bestFit="1" customWidth="1"/>
    <col min="2" max="2" width="3.140625" style="19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19"/>
      <c r="E4" s="19"/>
      <c r="F4" s="19"/>
      <c r="G4" s="19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57</v>
      </c>
      <c r="E7" s="155"/>
      <c r="F7" s="155"/>
      <c r="G7" s="155"/>
      <c r="H7" s="7"/>
    </row>
    <row r="8" spans="1:8" ht="9.75" customHeight="1" x14ac:dyDescent="0.25">
      <c r="A8" s="18"/>
      <c r="B8" s="18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59</v>
      </c>
      <c r="E9" s="180"/>
      <c r="F9" s="180"/>
      <c r="G9" s="180"/>
      <c r="H9" s="7"/>
    </row>
    <row r="10" spans="1:8" ht="9.75" customHeight="1" x14ac:dyDescent="0.25">
      <c r="A10" s="18"/>
      <c r="B10" s="18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60</v>
      </c>
      <c r="E11" s="181"/>
      <c r="F11" s="181"/>
      <c r="G11" s="181"/>
      <c r="H11" s="7"/>
    </row>
    <row r="12" spans="1:8" ht="8.25" customHeight="1" x14ac:dyDescent="0.25">
      <c r="A12" s="18"/>
      <c r="B12" s="18"/>
      <c r="C12" s="2"/>
      <c r="D12" s="21"/>
      <c r="E12" s="21"/>
      <c r="F12" s="21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56" t="s">
        <v>49</v>
      </c>
      <c r="E13" s="158"/>
      <c r="F13" s="45" t="s">
        <v>37</v>
      </c>
      <c r="G13" s="22" t="s">
        <v>48</v>
      </c>
      <c r="H13" s="7"/>
    </row>
    <row r="14" spans="1:8" ht="9.75" customHeight="1" x14ac:dyDescent="0.25">
      <c r="A14" s="18"/>
      <c r="B14" s="18"/>
      <c r="C14" s="2"/>
      <c r="D14" s="154"/>
      <c r="E14" s="154"/>
      <c r="F14" s="154"/>
      <c r="G14" s="154"/>
    </row>
    <row r="15" spans="1:8" ht="18.75" customHeight="1" x14ac:dyDescent="0.25">
      <c r="A15" s="18"/>
      <c r="B15" s="18"/>
      <c r="C15" s="2" t="s">
        <v>6</v>
      </c>
      <c r="D15" s="165">
        <v>245</v>
      </c>
      <c r="E15" s="166"/>
      <c r="F15" s="28">
        <v>5</v>
      </c>
      <c r="G15" s="28">
        <f>D15+F15</f>
        <v>250</v>
      </c>
    </row>
    <row r="16" spans="1:8" ht="10.5" customHeight="1" x14ac:dyDescent="0.25">
      <c r="A16" s="18"/>
      <c r="B16" s="18"/>
      <c r="C16" s="2"/>
      <c r="D16" s="154"/>
      <c r="E16" s="154"/>
      <c r="F16" s="154"/>
      <c r="G16" s="154"/>
    </row>
    <row r="17" spans="1:7" ht="21" customHeight="1" x14ac:dyDescent="0.25">
      <c r="A17" s="18"/>
      <c r="B17" s="18"/>
      <c r="C17" s="2" t="s">
        <v>7</v>
      </c>
      <c r="D17" s="165">
        <v>0</v>
      </c>
      <c r="E17" s="166"/>
      <c r="F17" s="28">
        <v>0</v>
      </c>
      <c r="G17" s="28">
        <f>D17+F17</f>
        <v>0</v>
      </c>
    </row>
    <row r="18" spans="1:7" ht="8.25" customHeight="1" x14ac:dyDescent="0.25">
      <c r="A18" s="18"/>
      <c r="B18" s="18"/>
      <c r="C18" s="2"/>
      <c r="D18" s="154"/>
      <c r="E18" s="154"/>
      <c r="F18" s="154"/>
      <c r="G18" s="154"/>
    </row>
    <row r="19" spans="1:7" ht="21" customHeight="1" x14ac:dyDescent="0.25">
      <c r="A19" s="18"/>
      <c r="B19" s="18"/>
      <c r="C19" s="2" t="s">
        <v>8</v>
      </c>
      <c r="D19" s="167">
        <v>0</v>
      </c>
      <c r="E19" s="168"/>
      <c r="F19" s="51">
        <v>0</v>
      </c>
      <c r="G19" s="51">
        <f>D19+F19</f>
        <v>0</v>
      </c>
    </row>
    <row r="20" spans="1:7" ht="7.5" customHeight="1" x14ac:dyDescent="0.25">
      <c r="A20" s="18"/>
      <c r="B20" s="18"/>
      <c r="C20" s="2"/>
      <c r="D20" s="154"/>
      <c r="E20" s="154"/>
      <c r="F20" s="154"/>
      <c r="G20" s="154"/>
    </row>
    <row r="21" spans="1:7" ht="21" customHeight="1" x14ac:dyDescent="0.25">
      <c r="A21" s="18"/>
      <c r="B21" s="18"/>
      <c r="C21" s="2" t="s">
        <v>9</v>
      </c>
      <c r="D21" s="156">
        <v>2022.463</v>
      </c>
      <c r="E21" s="158"/>
      <c r="F21" s="45">
        <v>147.13499999999999</v>
      </c>
      <c r="G21" s="28">
        <f>D21+F21</f>
        <v>2169.598</v>
      </c>
    </row>
    <row r="22" spans="1:7" ht="9" customHeight="1" x14ac:dyDescent="0.25">
      <c r="A22" s="18"/>
      <c r="B22" s="18"/>
      <c r="C22" s="2"/>
      <c r="D22" s="2"/>
    </row>
    <row r="23" spans="1:7" ht="21.75" customHeight="1" x14ac:dyDescent="0.25">
      <c r="A23" s="154">
        <v>5</v>
      </c>
      <c r="B23" s="154"/>
      <c r="C23" s="9" t="s">
        <v>10</v>
      </c>
      <c r="D23" s="9"/>
      <c r="E23" s="6"/>
    </row>
    <row r="24" spans="1:7" x14ac:dyDescent="0.25">
      <c r="C24" s="163" t="s">
        <v>11</v>
      </c>
      <c r="D24" s="163"/>
      <c r="E24" s="163"/>
      <c r="F24" s="163"/>
      <c r="G24" s="163"/>
    </row>
    <row r="25" spans="1:7" s="11" customFormat="1" ht="27" customHeight="1" x14ac:dyDescent="0.25">
      <c r="A25" s="169" t="s">
        <v>12</v>
      </c>
      <c r="B25" s="169"/>
      <c r="C25" s="14" t="s">
        <v>13</v>
      </c>
      <c r="D25" s="170" t="s">
        <v>14</v>
      </c>
      <c r="E25" s="171"/>
      <c r="F25" s="14" t="s">
        <v>15</v>
      </c>
      <c r="G25" s="14" t="s">
        <v>16</v>
      </c>
    </row>
    <row r="26" spans="1:7" x14ac:dyDescent="0.25">
      <c r="A26" s="172"/>
      <c r="B26" s="172"/>
      <c r="C26" s="71">
        <v>0</v>
      </c>
      <c r="D26" s="173">
        <v>0</v>
      </c>
      <c r="E26" s="174"/>
      <c r="F26" s="71">
        <v>0</v>
      </c>
      <c r="G26" s="71">
        <v>0</v>
      </c>
    </row>
    <row r="28" spans="1:7" ht="19.5" customHeight="1" x14ac:dyDescent="0.25">
      <c r="A28" s="175">
        <v>6</v>
      </c>
      <c r="B28" s="175"/>
      <c r="C28" s="4" t="s">
        <v>17</v>
      </c>
      <c r="E28" s="172"/>
      <c r="F28" s="172"/>
      <c r="G28" s="172"/>
    </row>
    <row r="29" spans="1:7" ht="19.5" customHeight="1" x14ac:dyDescent="0.25">
      <c r="E29" s="172"/>
      <c r="F29" s="172"/>
      <c r="G29" s="172"/>
    </row>
    <row r="30" spans="1:7" ht="19.5" customHeight="1" x14ac:dyDescent="0.25">
      <c r="E30" s="172"/>
      <c r="F30" s="172"/>
      <c r="G30" s="172"/>
    </row>
    <row r="32" spans="1:7" x14ac:dyDescent="0.25">
      <c r="A32" s="175">
        <v>7</v>
      </c>
      <c r="B32" s="175"/>
      <c r="C32" s="178" t="s">
        <v>25</v>
      </c>
      <c r="D32" s="178"/>
      <c r="E32" s="178"/>
      <c r="F32" s="178"/>
      <c r="G32" s="178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18</v>
      </c>
      <c r="E34" s="10"/>
      <c r="F34" s="176" t="s">
        <v>26</v>
      </c>
      <c r="G34" s="177"/>
    </row>
    <row r="35" spans="2:7" ht="17.25" thickTop="1" thickBot="1" x14ac:dyDescent="0.3">
      <c r="B35" s="10"/>
      <c r="C35" s="4" t="s">
        <v>19</v>
      </c>
      <c r="E35" s="10"/>
      <c r="F35" s="176" t="s">
        <v>27</v>
      </c>
      <c r="G35" s="177"/>
    </row>
    <row r="36" spans="2:7" ht="17.25" thickTop="1" thickBot="1" x14ac:dyDescent="0.3">
      <c r="B36" s="10"/>
      <c r="C36" s="176" t="s">
        <v>20</v>
      </c>
      <c r="D36" s="179"/>
      <c r="E36" s="10"/>
      <c r="F36" s="176" t="s">
        <v>28</v>
      </c>
      <c r="G36" s="177"/>
    </row>
    <row r="37" spans="2:7" ht="17.25" thickTop="1" thickBot="1" x14ac:dyDescent="0.3">
      <c r="B37" s="10"/>
      <c r="C37" s="4" t="s">
        <v>21</v>
      </c>
      <c r="E37" s="10"/>
      <c r="F37" s="176" t="s">
        <v>29</v>
      </c>
      <c r="G37" s="177"/>
    </row>
    <row r="38" spans="2:7" ht="17.25" thickTop="1" thickBot="1" x14ac:dyDescent="0.3">
      <c r="B38" s="10"/>
      <c r="C38" s="4" t="s">
        <v>22</v>
      </c>
      <c r="E38" s="10"/>
      <c r="F38" s="176" t="s">
        <v>30</v>
      </c>
      <c r="G38" s="177"/>
    </row>
    <row r="39" spans="2:7" ht="17.25" thickTop="1" thickBot="1" x14ac:dyDescent="0.3">
      <c r="B39" s="10"/>
      <c r="C39" s="4" t="s">
        <v>23</v>
      </c>
      <c r="E39" s="10"/>
      <c r="F39" s="176" t="s">
        <v>31</v>
      </c>
      <c r="G39" s="177"/>
    </row>
    <row r="40" spans="2:7" ht="17.25" thickTop="1" thickBot="1" x14ac:dyDescent="0.3">
      <c r="B40" s="10"/>
      <c r="C40" s="4" t="s">
        <v>24</v>
      </c>
      <c r="E40" s="10"/>
      <c r="F40" s="176" t="s">
        <v>32</v>
      </c>
      <c r="G40" s="177"/>
    </row>
    <row r="41" spans="2:7" ht="16.5" thickTop="1" x14ac:dyDescent="0.25">
      <c r="F41" s="20"/>
      <c r="G41" s="20"/>
    </row>
  </sheetData>
  <mergeCells count="42"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  <mergeCell ref="A25:B25"/>
    <mergeCell ref="D25:E25"/>
    <mergeCell ref="A26:B26"/>
    <mergeCell ref="D26:E26"/>
    <mergeCell ref="E30:G30"/>
    <mergeCell ref="A28:B28"/>
    <mergeCell ref="E28:G28"/>
    <mergeCell ref="E29:G29"/>
    <mergeCell ref="C24:G24"/>
    <mergeCell ref="A13:B13"/>
    <mergeCell ref="D14:G14"/>
    <mergeCell ref="D15:E15"/>
    <mergeCell ref="D16:G16"/>
    <mergeCell ref="D17:E17"/>
    <mergeCell ref="D18:G18"/>
    <mergeCell ref="D20:G20"/>
    <mergeCell ref="A23:B23"/>
    <mergeCell ref="D13:E13"/>
    <mergeCell ref="D19:E19"/>
    <mergeCell ref="D21:E21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5" zoomScaleSheetLayoutView="100" workbookViewId="0">
      <selection activeCell="A28" sqref="A28:XFD2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140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139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/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5</v>
      </c>
      <c r="E16" s="166"/>
      <c r="F16" s="28">
        <v>5</v>
      </c>
      <c r="G16" s="28">
        <f>D16+F16</f>
        <v>10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0</v>
      </c>
      <c r="E18" s="166"/>
      <c r="F18" s="28">
        <v>0</v>
      </c>
      <c r="G18" s="28">
        <f>D18+F18</f>
        <v>0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7" zoomScaleSheetLayoutView="100" workbookViewId="0">
      <selection activeCell="D20" sqref="D20:E20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141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142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40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0</v>
      </c>
      <c r="E16" s="166"/>
      <c r="F16" s="28">
        <v>10</v>
      </c>
      <c r="G16" s="28">
        <f>D16+F16</f>
        <v>10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0</v>
      </c>
      <c r="E18" s="166"/>
      <c r="F18" s="28">
        <v>0</v>
      </c>
      <c r="G18" s="28">
        <f>D18+F18</f>
        <v>0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7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143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144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135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18</v>
      </c>
      <c r="E16" s="166"/>
      <c r="F16" s="28">
        <v>2</v>
      </c>
      <c r="G16" s="28">
        <f>D16+F16</f>
        <v>20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4.5</v>
      </c>
      <c r="E18" s="166"/>
      <c r="F18" s="28">
        <v>0</v>
      </c>
      <c r="G18" s="28">
        <f>D18+F18</f>
        <v>4.5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G42" s="25"/>
    </row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0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145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146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87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7</v>
      </c>
      <c r="E16" s="166"/>
      <c r="F16" s="28">
        <v>0.5</v>
      </c>
      <c r="G16" s="28">
        <f>D16+F16</f>
        <v>7.5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1.75</v>
      </c>
      <c r="E18" s="166"/>
      <c r="F18" s="28">
        <v>0</v>
      </c>
      <c r="G18" s="28">
        <f>D18+F18</f>
        <v>1.75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/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4" zoomScaleSheetLayoutView="100" workbookViewId="0">
      <selection activeCell="A28" sqref="A28:XFD2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147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87" customHeight="1" x14ac:dyDescent="0.25">
      <c r="A9" s="154">
        <v>2</v>
      </c>
      <c r="B9" s="154"/>
      <c r="C9" s="2" t="s">
        <v>1</v>
      </c>
      <c r="D9" s="180" t="s">
        <v>148</v>
      </c>
      <c r="E9" s="180"/>
      <c r="F9" s="180"/>
      <c r="G9" s="180"/>
      <c r="H9" s="7"/>
    </row>
    <row r="10" spans="1:8" ht="14.2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53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22</v>
      </c>
      <c r="E16" s="166"/>
      <c r="F16" s="28">
        <v>2.94</v>
      </c>
      <c r="G16" s="28">
        <f>D16+F16</f>
        <v>24.94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0</v>
      </c>
      <c r="E18" s="166"/>
      <c r="F18" s="28">
        <v>0</v>
      </c>
      <c r="G18" s="28">
        <f>D18+F18</f>
        <v>0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/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2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150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149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53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6</v>
      </c>
      <c r="E16" s="166"/>
      <c r="F16" s="28">
        <v>1.5</v>
      </c>
      <c r="G16" s="28">
        <f>D16+F16</f>
        <v>7.5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1.5</v>
      </c>
      <c r="E18" s="166"/>
      <c r="F18" s="28">
        <v>0</v>
      </c>
      <c r="G18" s="28">
        <f>D18+F18</f>
        <v>1.5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/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8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151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152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153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6.5</v>
      </c>
      <c r="E16" s="166"/>
      <c r="F16" s="28">
        <v>1</v>
      </c>
      <c r="G16" s="28">
        <f>D16+F16</f>
        <v>7.5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1.625</v>
      </c>
      <c r="E18" s="166"/>
      <c r="F18" s="28">
        <v>0</v>
      </c>
      <c r="G18" s="28">
        <f>D18+F18</f>
        <v>1.625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/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5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155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154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135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8</v>
      </c>
      <c r="E16" s="166"/>
      <c r="F16" s="28">
        <v>2</v>
      </c>
      <c r="G16" s="28">
        <f>D16+F16</f>
        <v>10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2</v>
      </c>
      <c r="E18" s="166"/>
      <c r="F18" s="28">
        <v>0</v>
      </c>
      <c r="G18" s="28">
        <f>D18+F18</f>
        <v>2</v>
      </c>
    </row>
    <row r="19" spans="1:7" ht="8.25" customHeight="1" x14ac:dyDescent="0.25">
      <c r="A19" s="23"/>
      <c r="B19" s="23"/>
      <c r="C19" s="2"/>
      <c r="D19" s="221"/>
      <c r="E19" s="221"/>
      <c r="F19" s="221"/>
      <c r="G19" s="221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221"/>
      <c r="E21" s="221"/>
      <c r="F21" s="221"/>
      <c r="G21" s="221"/>
    </row>
    <row r="22" spans="1:7" ht="21" customHeight="1" x14ac:dyDescent="0.25">
      <c r="A22" s="23"/>
      <c r="B22" s="23"/>
      <c r="C22" s="2" t="s">
        <v>9</v>
      </c>
      <c r="D22" s="165">
        <v>0</v>
      </c>
      <c r="E22" s="166"/>
      <c r="F22" s="28">
        <v>0</v>
      </c>
      <c r="G22" s="28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/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1"/>
  <sheetViews>
    <sheetView view="pageBreakPreview" topLeftCell="A7" zoomScaleSheetLayoutView="100" workbookViewId="0">
      <selection activeCell="D17" sqref="D17:E17"/>
    </sheetView>
  </sheetViews>
  <sheetFormatPr defaultColWidth="9.140625" defaultRowHeight="15.75" x14ac:dyDescent="0.25"/>
  <cols>
    <col min="1" max="1" width="2.7109375" style="17" bestFit="1" customWidth="1"/>
    <col min="2" max="2" width="3.7109375" style="17" customWidth="1"/>
    <col min="3" max="3" width="48.5703125" style="4" bestFit="1" customWidth="1"/>
    <col min="4" max="4" width="6.7109375" style="4" customWidth="1"/>
    <col min="5" max="5" width="5.5703125" style="4" customWidth="1"/>
    <col min="6" max="6" width="15" style="4" bestFit="1" customWidth="1"/>
    <col min="7" max="7" width="16.7109375" style="4" customWidth="1"/>
    <col min="8" max="16384" width="9.140625" style="4"/>
  </cols>
  <sheetData>
    <row r="1" spans="1:9" x14ac:dyDescent="0.25">
      <c r="F1" s="151" t="s">
        <v>4</v>
      </c>
      <c r="G1" s="151"/>
    </row>
    <row r="2" spans="1:9" x14ac:dyDescent="0.25">
      <c r="F2" s="151" t="s">
        <v>5</v>
      </c>
      <c r="G2" s="151"/>
    </row>
    <row r="3" spans="1:9" ht="33" customHeight="1" x14ac:dyDescent="0.25">
      <c r="C3" s="152" t="s">
        <v>33</v>
      </c>
      <c r="D3" s="153"/>
      <c r="E3" s="153"/>
      <c r="F3" s="153"/>
      <c r="G3" s="153"/>
    </row>
    <row r="4" spans="1:9" ht="10.5" customHeight="1" x14ac:dyDescent="0.25">
      <c r="C4" s="13"/>
      <c r="D4" s="17"/>
      <c r="E4" s="17"/>
      <c r="F4" s="17"/>
      <c r="G4" s="17"/>
    </row>
    <row r="5" spans="1:9" ht="33" customHeight="1" x14ac:dyDescent="0.25">
      <c r="C5" s="152" t="s">
        <v>34</v>
      </c>
      <c r="D5" s="152"/>
      <c r="E5" s="152"/>
      <c r="F5" s="152"/>
      <c r="G5" s="152"/>
    </row>
    <row r="6" spans="1:9" ht="9.75" customHeight="1" x14ac:dyDescent="0.25"/>
    <row r="7" spans="1:9" ht="22.5" customHeight="1" x14ac:dyDescent="0.25">
      <c r="A7" s="154">
        <v>1</v>
      </c>
      <c r="B7" s="154"/>
      <c r="C7" s="2" t="s">
        <v>0</v>
      </c>
      <c r="D7" s="155" t="s">
        <v>35</v>
      </c>
      <c r="E7" s="155"/>
      <c r="F7" s="155"/>
      <c r="G7" s="155"/>
      <c r="H7" s="7"/>
    </row>
    <row r="8" spans="1:9" ht="9.75" customHeight="1" x14ac:dyDescent="0.25">
      <c r="A8" s="16"/>
      <c r="B8" s="16"/>
      <c r="C8" s="2"/>
      <c r="D8" s="154"/>
      <c r="E8" s="154"/>
      <c r="F8" s="154"/>
      <c r="G8" s="154"/>
      <c r="H8" s="7"/>
    </row>
    <row r="9" spans="1:9" ht="61.5" customHeight="1" x14ac:dyDescent="0.25">
      <c r="A9" s="154">
        <v>2</v>
      </c>
      <c r="B9" s="154"/>
      <c r="C9" s="2" t="s">
        <v>1</v>
      </c>
      <c r="D9" s="193" t="s">
        <v>157</v>
      </c>
      <c r="E9" s="193"/>
      <c r="F9" s="193"/>
      <c r="G9" s="193"/>
      <c r="H9" s="7"/>
    </row>
    <row r="10" spans="1:9" ht="16.5" customHeight="1" x14ac:dyDescent="0.25">
      <c r="A10" s="16"/>
      <c r="B10" s="16"/>
      <c r="C10" s="2"/>
      <c r="D10" s="154"/>
      <c r="E10" s="154"/>
      <c r="F10" s="154"/>
      <c r="G10" s="154"/>
      <c r="H10" s="7"/>
    </row>
    <row r="11" spans="1:9" ht="21" customHeight="1" x14ac:dyDescent="0.25">
      <c r="A11" s="154">
        <v>3</v>
      </c>
      <c r="B11" s="154"/>
      <c r="C11" s="2" t="s">
        <v>2</v>
      </c>
      <c r="D11" s="181" t="s">
        <v>36</v>
      </c>
      <c r="E11" s="181"/>
      <c r="F11" s="181"/>
      <c r="G11" s="181"/>
      <c r="H11" s="7"/>
      <c r="I11" s="4">
        <f>9.99+4.99</f>
        <v>14.98</v>
      </c>
    </row>
    <row r="12" spans="1:9" ht="8.25" customHeight="1" x14ac:dyDescent="0.25">
      <c r="A12" s="16"/>
      <c r="B12" s="16"/>
      <c r="C12" s="2"/>
      <c r="D12" s="21"/>
      <c r="E12" s="21"/>
      <c r="F12" s="21"/>
      <c r="G12" s="21"/>
      <c r="H12" s="7"/>
    </row>
    <row r="13" spans="1:9" ht="21" customHeight="1" x14ac:dyDescent="0.25">
      <c r="A13" s="154">
        <v>4</v>
      </c>
      <c r="B13" s="154"/>
      <c r="C13" s="2" t="s">
        <v>3</v>
      </c>
      <c r="D13" s="160" t="s">
        <v>61</v>
      </c>
      <c r="E13" s="162"/>
      <c r="F13" s="46" t="s">
        <v>37</v>
      </c>
      <c r="G13" s="46" t="s">
        <v>48</v>
      </c>
      <c r="H13" s="7"/>
    </row>
    <row r="14" spans="1:9" ht="9.75" customHeight="1" x14ac:dyDescent="0.25">
      <c r="A14" s="16"/>
      <c r="B14" s="16"/>
      <c r="C14" s="2"/>
      <c r="D14" s="154"/>
      <c r="E14" s="154"/>
      <c r="F14" s="154"/>
      <c r="G14" s="154"/>
    </row>
    <row r="15" spans="1:9" ht="18.75" customHeight="1" x14ac:dyDescent="0.25">
      <c r="A15" s="16"/>
      <c r="B15" s="16"/>
      <c r="C15" s="2" t="s">
        <v>6</v>
      </c>
      <c r="D15" s="156">
        <v>58.978000000000002</v>
      </c>
      <c r="E15" s="158"/>
      <c r="F15" s="28">
        <v>10</v>
      </c>
      <c r="G15" s="28">
        <f>D15+F15</f>
        <v>68.978000000000009</v>
      </c>
    </row>
    <row r="16" spans="1:9" ht="10.5" customHeight="1" x14ac:dyDescent="0.25">
      <c r="A16" s="16"/>
      <c r="B16" s="16"/>
      <c r="C16" s="2"/>
      <c r="D16" s="154"/>
      <c r="E16" s="154"/>
      <c r="F16" s="154"/>
      <c r="G16" s="154"/>
    </row>
    <row r="17" spans="1:8" ht="21" customHeight="1" x14ac:dyDescent="0.25">
      <c r="A17" s="16"/>
      <c r="B17" s="16"/>
      <c r="C17" s="2" t="s">
        <v>7</v>
      </c>
      <c r="D17" s="165">
        <f>14.744+14.745+14.745+14.745</f>
        <v>58.978999999999992</v>
      </c>
      <c r="E17" s="166"/>
      <c r="F17" s="28">
        <v>0</v>
      </c>
      <c r="G17" s="28">
        <f>D17+F17</f>
        <v>58.978999999999992</v>
      </c>
      <c r="H17" s="47">
        <f>D15/4</f>
        <v>14.7445</v>
      </c>
    </row>
    <row r="18" spans="1:8" ht="8.25" customHeight="1" x14ac:dyDescent="0.25">
      <c r="A18" s="16"/>
      <c r="B18" s="16"/>
      <c r="C18" s="2"/>
      <c r="D18" s="154"/>
      <c r="E18" s="154"/>
      <c r="F18" s="154"/>
      <c r="G18" s="154"/>
    </row>
    <row r="19" spans="1:8" ht="21" customHeight="1" x14ac:dyDescent="0.25">
      <c r="A19" s="16"/>
      <c r="B19" s="16"/>
      <c r="C19" s="2" t="s">
        <v>8</v>
      </c>
      <c r="D19" s="167">
        <v>0</v>
      </c>
      <c r="E19" s="168"/>
      <c r="F19" s="51">
        <v>0</v>
      </c>
      <c r="G19" s="51">
        <f>D19+F19</f>
        <v>0</v>
      </c>
    </row>
    <row r="20" spans="1:8" ht="7.5" customHeight="1" x14ac:dyDescent="0.25">
      <c r="A20" s="16"/>
      <c r="B20" s="16"/>
      <c r="C20" s="2"/>
      <c r="D20" s="154"/>
      <c r="E20" s="154"/>
      <c r="F20" s="154"/>
      <c r="G20" s="154"/>
    </row>
    <row r="21" spans="1:8" ht="21" customHeight="1" x14ac:dyDescent="0.25">
      <c r="A21" s="16"/>
      <c r="B21" s="16"/>
      <c r="C21" s="2" t="s">
        <v>9</v>
      </c>
      <c r="D21" s="165">
        <v>87.046000000000006</v>
      </c>
      <c r="E21" s="166"/>
      <c r="F21" s="45">
        <v>2.948</v>
      </c>
      <c r="G21" s="28">
        <f>D21+F21</f>
        <v>89.994</v>
      </c>
    </row>
    <row r="22" spans="1:8" ht="9" customHeight="1" x14ac:dyDescent="0.25">
      <c r="A22" s="16"/>
      <c r="B22" s="16"/>
      <c r="C22" s="2"/>
      <c r="D22" s="2"/>
    </row>
    <row r="23" spans="1:8" ht="21.75" customHeight="1" x14ac:dyDescent="0.25">
      <c r="A23" s="154">
        <v>5</v>
      </c>
      <c r="B23" s="154"/>
      <c r="C23" s="9" t="s">
        <v>10</v>
      </c>
      <c r="D23" s="9"/>
      <c r="E23" s="6"/>
    </row>
    <row r="24" spans="1:8" x14ac:dyDescent="0.25">
      <c r="C24" s="163" t="s">
        <v>11</v>
      </c>
      <c r="D24" s="163"/>
      <c r="E24" s="163"/>
      <c r="F24" s="163"/>
      <c r="G24" s="163"/>
    </row>
    <row r="25" spans="1:8" s="11" customFormat="1" ht="24" customHeight="1" x14ac:dyDescent="0.25">
      <c r="A25" s="169" t="s">
        <v>12</v>
      </c>
      <c r="B25" s="169"/>
      <c r="C25" s="14" t="s">
        <v>13</v>
      </c>
      <c r="D25" s="170" t="s">
        <v>14</v>
      </c>
      <c r="E25" s="171"/>
      <c r="F25" s="14" t="s">
        <v>15</v>
      </c>
      <c r="G25" s="14" t="s">
        <v>16</v>
      </c>
    </row>
    <row r="26" spans="1:8" x14ac:dyDescent="0.25">
      <c r="A26" s="182">
        <v>1</v>
      </c>
      <c r="B26" s="182"/>
      <c r="C26" s="56" t="s">
        <v>161</v>
      </c>
      <c r="D26" s="189">
        <v>0</v>
      </c>
      <c r="E26" s="190"/>
      <c r="F26" s="107"/>
      <c r="G26" s="106"/>
    </row>
    <row r="27" spans="1:8" x14ac:dyDescent="0.25">
      <c r="A27" s="192"/>
      <c r="B27" s="192"/>
      <c r="C27" s="55"/>
      <c r="D27" s="54"/>
      <c r="E27" s="63"/>
      <c r="F27" s="63"/>
      <c r="G27" s="64"/>
    </row>
    <row r="28" spans="1:8" ht="19.5" customHeight="1" x14ac:dyDescent="0.25">
      <c r="A28" s="175">
        <v>6</v>
      </c>
      <c r="B28" s="175"/>
      <c r="C28" s="4" t="s">
        <v>17</v>
      </c>
      <c r="E28" s="191"/>
      <c r="F28" s="191"/>
      <c r="G28" s="191"/>
    </row>
    <row r="29" spans="1:8" ht="19.5" customHeight="1" x14ac:dyDescent="0.25">
      <c r="E29" s="172"/>
      <c r="F29" s="172"/>
      <c r="G29" s="172"/>
    </row>
    <row r="30" spans="1:8" ht="19.5" customHeight="1" x14ac:dyDescent="0.25">
      <c r="E30" s="172"/>
      <c r="F30" s="172"/>
      <c r="G30" s="172"/>
    </row>
    <row r="32" spans="1:8" x14ac:dyDescent="0.25">
      <c r="A32" s="175">
        <v>7</v>
      </c>
      <c r="B32" s="175"/>
      <c r="C32" s="178" t="s">
        <v>25</v>
      </c>
      <c r="D32" s="178"/>
      <c r="E32" s="178"/>
      <c r="F32" s="178"/>
      <c r="G32" s="178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18</v>
      </c>
      <c r="E34" s="10"/>
      <c r="F34" s="176" t="s">
        <v>26</v>
      </c>
      <c r="G34" s="177"/>
    </row>
    <row r="35" spans="2:7" ht="17.25" thickTop="1" thickBot="1" x14ac:dyDescent="0.3">
      <c r="B35" s="10"/>
      <c r="C35" s="4" t="s">
        <v>19</v>
      </c>
      <c r="E35" s="10"/>
      <c r="F35" s="176" t="s">
        <v>27</v>
      </c>
      <c r="G35" s="177"/>
    </row>
    <row r="36" spans="2:7" ht="17.25" thickTop="1" thickBot="1" x14ac:dyDescent="0.3">
      <c r="B36" s="10"/>
      <c r="C36" s="176" t="s">
        <v>20</v>
      </c>
      <c r="D36" s="179"/>
      <c r="E36" s="10"/>
      <c r="F36" s="176" t="s">
        <v>28</v>
      </c>
      <c r="G36" s="177"/>
    </row>
    <row r="37" spans="2:7" ht="17.25" thickTop="1" thickBot="1" x14ac:dyDescent="0.3">
      <c r="B37" s="10"/>
      <c r="C37" s="4" t="s">
        <v>21</v>
      </c>
      <c r="E37" s="10"/>
      <c r="F37" s="176" t="s">
        <v>29</v>
      </c>
      <c r="G37" s="177"/>
    </row>
    <row r="38" spans="2:7" ht="17.25" thickTop="1" thickBot="1" x14ac:dyDescent="0.3">
      <c r="B38" s="10"/>
      <c r="C38" s="4" t="s">
        <v>22</v>
      </c>
      <c r="E38" s="10"/>
      <c r="F38" s="176" t="s">
        <v>30</v>
      </c>
      <c r="G38" s="177"/>
    </row>
    <row r="39" spans="2:7" ht="17.25" thickTop="1" thickBot="1" x14ac:dyDescent="0.3">
      <c r="B39" s="10"/>
      <c r="C39" s="4" t="s">
        <v>23</v>
      </c>
      <c r="E39" s="10"/>
      <c r="F39" s="176" t="s">
        <v>31</v>
      </c>
      <c r="G39" s="177"/>
    </row>
    <row r="40" spans="2:7" ht="17.25" thickTop="1" thickBot="1" x14ac:dyDescent="0.3">
      <c r="B40" s="10"/>
      <c r="C40" s="4" t="s">
        <v>24</v>
      </c>
      <c r="E40" s="10"/>
      <c r="F40" s="176" t="s">
        <v>32</v>
      </c>
      <c r="G40" s="177"/>
    </row>
    <row r="41" spans="2:7" ht="16.5" thickTop="1" x14ac:dyDescent="0.25">
      <c r="F41" s="15"/>
      <c r="G41" s="15"/>
    </row>
  </sheetData>
  <mergeCells count="43">
    <mergeCell ref="A7:B7"/>
    <mergeCell ref="D7:G7"/>
    <mergeCell ref="D17:E17"/>
    <mergeCell ref="F1:G1"/>
    <mergeCell ref="F2:G2"/>
    <mergeCell ref="C3:G3"/>
    <mergeCell ref="C5:G5"/>
    <mergeCell ref="A13:B13"/>
    <mergeCell ref="D14:G14"/>
    <mergeCell ref="D15:E15"/>
    <mergeCell ref="D16:G16"/>
    <mergeCell ref="D13:E13"/>
    <mergeCell ref="D8:G8"/>
    <mergeCell ref="A9:B9"/>
    <mergeCell ref="D9:G9"/>
    <mergeCell ref="D10:G10"/>
    <mergeCell ref="A11:B11"/>
    <mergeCell ref="D11:G11"/>
    <mergeCell ref="A28:B28"/>
    <mergeCell ref="E28:G28"/>
    <mergeCell ref="E29:G29"/>
    <mergeCell ref="A25:B25"/>
    <mergeCell ref="A26:B26"/>
    <mergeCell ref="A23:B23"/>
    <mergeCell ref="A27:B27"/>
    <mergeCell ref="E30:G30"/>
    <mergeCell ref="D18:G18"/>
    <mergeCell ref="D20:G20"/>
    <mergeCell ref="D19:E19"/>
    <mergeCell ref="D21:E21"/>
    <mergeCell ref="D25:E25"/>
    <mergeCell ref="C24:G24"/>
    <mergeCell ref="D26:E26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view="pageBreakPreview" topLeftCell="A5" zoomScaleSheetLayoutView="100" workbookViewId="0">
      <selection activeCell="D20" sqref="D20:G20"/>
    </sheetView>
  </sheetViews>
  <sheetFormatPr defaultColWidth="9.140625" defaultRowHeight="15.75" x14ac:dyDescent="0.25"/>
  <cols>
    <col min="1" max="1" width="2.7109375" style="3" bestFit="1" customWidth="1"/>
    <col min="2" max="2" width="3.140625" style="3" customWidth="1"/>
    <col min="3" max="3" width="46.140625" style="4" customWidth="1"/>
    <col min="4" max="4" width="6.7109375" style="4" customWidth="1"/>
    <col min="5" max="5" width="5.5703125" style="4" customWidth="1"/>
    <col min="6" max="6" width="15" style="4" bestFit="1" customWidth="1"/>
    <col min="7" max="7" width="15.7109375" style="4" customWidth="1"/>
    <col min="8" max="8" width="10.5703125" style="4" bestFit="1" customWidth="1"/>
    <col min="9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3"/>
      <c r="E4" s="3"/>
      <c r="F4" s="3"/>
      <c r="G4" s="3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38</v>
      </c>
      <c r="E7" s="155"/>
      <c r="F7" s="155"/>
      <c r="G7" s="155"/>
      <c r="H7" s="7"/>
    </row>
    <row r="8" spans="1:8" ht="9.75" customHeight="1" x14ac:dyDescent="0.25">
      <c r="A8" s="1"/>
      <c r="B8" s="1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93" t="s">
        <v>39</v>
      </c>
      <c r="E9" s="193"/>
      <c r="F9" s="193"/>
      <c r="G9" s="193"/>
      <c r="H9" s="7"/>
    </row>
    <row r="10" spans="1:8" ht="9.75" customHeight="1" x14ac:dyDescent="0.25">
      <c r="A10" s="1"/>
      <c r="B10" s="1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40</v>
      </c>
      <c r="E11" s="181"/>
      <c r="F11" s="181"/>
      <c r="G11" s="181"/>
      <c r="H11" s="7"/>
    </row>
    <row r="12" spans="1:8" ht="8.25" customHeight="1" x14ac:dyDescent="0.25">
      <c r="A12" s="1"/>
      <c r="B12" s="1"/>
      <c r="C12" s="2"/>
      <c r="D12" s="21"/>
      <c r="E12" s="21"/>
      <c r="F12" s="21"/>
      <c r="G12" s="21"/>
      <c r="H12" s="7"/>
    </row>
    <row r="13" spans="1:8" ht="21" customHeight="1" x14ac:dyDescent="0.25">
      <c r="A13" s="154">
        <v>4</v>
      </c>
      <c r="B13" s="154"/>
      <c r="C13" s="2" t="s">
        <v>3</v>
      </c>
      <c r="D13" s="160" t="s">
        <v>61</v>
      </c>
      <c r="E13" s="162"/>
      <c r="F13" s="46" t="s">
        <v>37</v>
      </c>
      <c r="G13" s="29" t="s">
        <v>48</v>
      </c>
      <c r="H13" s="7"/>
    </row>
    <row r="14" spans="1:8" ht="9.75" customHeight="1" x14ac:dyDescent="0.25">
      <c r="A14" s="1"/>
      <c r="B14" s="1"/>
      <c r="C14" s="2"/>
      <c r="D14" s="154"/>
      <c r="E14" s="154"/>
      <c r="F14" s="154"/>
      <c r="G14" s="154"/>
    </row>
    <row r="15" spans="1:8" ht="18.75" customHeight="1" x14ac:dyDescent="0.25">
      <c r="A15" s="1"/>
      <c r="B15" s="1"/>
      <c r="C15" s="2" t="s">
        <v>6</v>
      </c>
      <c r="D15" s="165">
        <v>30</v>
      </c>
      <c r="E15" s="166"/>
      <c r="F15" s="28">
        <v>0</v>
      </c>
      <c r="G15" s="28">
        <f>F15+D15</f>
        <v>30</v>
      </c>
    </row>
    <row r="16" spans="1:8" ht="10.5" customHeight="1" x14ac:dyDescent="0.25">
      <c r="A16" s="1"/>
      <c r="B16" s="1"/>
      <c r="C16" s="2"/>
      <c r="D16" s="154"/>
      <c r="E16" s="154"/>
      <c r="F16" s="154"/>
      <c r="G16" s="154"/>
    </row>
    <row r="17" spans="1:8" ht="21" customHeight="1" x14ac:dyDescent="0.25">
      <c r="A17" s="1"/>
      <c r="B17" s="1"/>
      <c r="C17" s="2" t="s">
        <v>7</v>
      </c>
      <c r="D17" s="165">
        <v>30</v>
      </c>
      <c r="E17" s="166"/>
      <c r="F17" s="28">
        <v>0</v>
      </c>
      <c r="G17" s="28">
        <f>F17+D17</f>
        <v>30</v>
      </c>
    </row>
    <row r="18" spans="1:8" ht="8.25" customHeight="1" x14ac:dyDescent="0.25">
      <c r="A18" s="1"/>
      <c r="B18" s="1"/>
      <c r="C18" s="2"/>
      <c r="D18" s="154"/>
      <c r="E18" s="154"/>
      <c r="F18" s="154"/>
      <c r="G18" s="154"/>
    </row>
    <row r="19" spans="1:8" ht="21" customHeight="1" x14ac:dyDescent="0.25">
      <c r="A19" s="1"/>
      <c r="B19" s="1"/>
      <c r="C19" s="2" t="s">
        <v>8</v>
      </c>
      <c r="D19" s="196">
        <v>0</v>
      </c>
      <c r="E19" s="197"/>
      <c r="F19" s="52">
        <v>0</v>
      </c>
      <c r="G19" s="51">
        <f>F19+D19</f>
        <v>0</v>
      </c>
    </row>
    <row r="20" spans="1:8" ht="7.5" customHeight="1" x14ac:dyDescent="0.25">
      <c r="A20" s="1"/>
      <c r="B20" s="1"/>
      <c r="C20" s="2"/>
      <c r="D20" s="154"/>
      <c r="E20" s="154"/>
      <c r="F20" s="154"/>
      <c r="G20" s="154"/>
    </row>
    <row r="21" spans="1:8" ht="21" customHeight="1" x14ac:dyDescent="0.25">
      <c r="A21" s="1"/>
      <c r="B21" s="1"/>
      <c r="C21" s="2" t="s">
        <v>9</v>
      </c>
      <c r="D21" s="198">
        <f>22.499+120.393</f>
        <v>142.892</v>
      </c>
      <c r="E21" s="199"/>
      <c r="F21" s="37">
        <f>13.743+0.474</f>
        <v>14.217000000000001</v>
      </c>
      <c r="G21" s="28">
        <f>F21+D21</f>
        <v>157.10900000000001</v>
      </c>
      <c r="H21" s="47">
        <f>120.393+5.273</f>
        <v>125.666</v>
      </c>
    </row>
    <row r="22" spans="1:8" ht="9" customHeight="1" x14ac:dyDescent="0.25">
      <c r="A22" s="1"/>
      <c r="B22" s="1"/>
      <c r="C22" s="2"/>
      <c r="D22" s="2"/>
    </row>
    <row r="23" spans="1:8" ht="21.75" customHeight="1" x14ac:dyDescent="0.25">
      <c r="A23" s="154">
        <v>5</v>
      </c>
      <c r="B23" s="154"/>
      <c r="C23" s="9" t="s">
        <v>10</v>
      </c>
      <c r="D23" s="9"/>
      <c r="E23" s="6"/>
    </row>
    <row r="24" spans="1:8" x14ac:dyDescent="0.25">
      <c r="C24" s="163" t="s">
        <v>11</v>
      </c>
      <c r="D24" s="163"/>
      <c r="E24" s="163"/>
      <c r="F24" s="163"/>
      <c r="G24" s="163"/>
    </row>
    <row r="25" spans="1:8" s="11" customFormat="1" ht="27" customHeight="1" x14ac:dyDescent="0.25">
      <c r="A25" s="169" t="s">
        <v>12</v>
      </c>
      <c r="B25" s="169"/>
      <c r="C25" s="14" t="s">
        <v>13</v>
      </c>
      <c r="D25" s="170" t="s">
        <v>14</v>
      </c>
      <c r="E25" s="171"/>
      <c r="F25" s="14" t="s">
        <v>15</v>
      </c>
      <c r="G25" s="14" t="s">
        <v>16</v>
      </c>
    </row>
    <row r="26" spans="1:8" x14ac:dyDescent="0.25">
      <c r="A26" s="185"/>
      <c r="B26" s="186"/>
      <c r="C26" s="96" t="s">
        <v>190</v>
      </c>
      <c r="D26" s="42"/>
      <c r="E26" s="43"/>
      <c r="F26" s="41"/>
      <c r="G26" s="41"/>
    </row>
    <row r="27" spans="1:8" s="11" customFormat="1" x14ac:dyDescent="0.25">
      <c r="A27" s="200"/>
      <c r="B27" s="201"/>
      <c r="C27" s="96" t="s">
        <v>189</v>
      </c>
      <c r="D27" s="39"/>
      <c r="E27" s="40"/>
      <c r="F27" s="14"/>
      <c r="G27" s="14"/>
    </row>
    <row r="28" spans="1:8" ht="31.5" x14ac:dyDescent="0.25">
      <c r="A28" s="185">
        <v>1</v>
      </c>
      <c r="B28" s="186"/>
      <c r="C28" s="30" t="s">
        <v>191</v>
      </c>
      <c r="D28" s="185" t="s">
        <v>162</v>
      </c>
      <c r="E28" s="186"/>
      <c r="F28" s="95">
        <v>10673</v>
      </c>
      <c r="G28" s="41"/>
    </row>
    <row r="29" spans="1:8" x14ac:dyDescent="0.25">
      <c r="A29" s="185"/>
      <c r="B29" s="186"/>
      <c r="C29" s="31"/>
      <c r="D29" s="185"/>
      <c r="E29" s="186"/>
      <c r="F29" s="90"/>
      <c r="G29" s="90"/>
    </row>
    <row r="30" spans="1:8" x14ac:dyDescent="0.25">
      <c r="A30" s="185"/>
      <c r="B30" s="186"/>
      <c r="C30" s="50" t="s">
        <v>158</v>
      </c>
      <c r="D30" s="194" t="s">
        <v>164</v>
      </c>
      <c r="E30" s="195"/>
      <c r="F30" s="72">
        <v>0</v>
      </c>
      <c r="G30" s="5"/>
    </row>
    <row r="31" spans="1:8" ht="19.5" customHeight="1" x14ac:dyDescent="0.25">
      <c r="A31" s="175">
        <v>6</v>
      </c>
      <c r="B31" s="175"/>
      <c r="C31" s="4" t="s">
        <v>17</v>
      </c>
      <c r="E31" s="191"/>
      <c r="F31" s="191"/>
      <c r="G31" s="191"/>
    </row>
    <row r="32" spans="1:8" ht="19.5" customHeight="1" x14ac:dyDescent="0.25">
      <c r="E32" s="172"/>
      <c r="F32" s="172"/>
      <c r="G32" s="172"/>
    </row>
    <row r="33" spans="1:7" ht="19.5" customHeight="1" x14ac:dyDescent="0.25">
      <c r="E33" s="172"/>
      <c r="F33" s="172"/>
      <c r="G33" s="172"/>
    </row>
    <row r="35" spans="1:7" x14ac:dyDescent="0.25">
      <c r="A35" s="175">
        <v>7</v>
      </c>
      <c r="B35" s="175"/>
      <c r="C35" s="178" t="s">
        <v>25</v>
      </c>
      <c r="D35" s="178"/>
      <c r="E35" s="178"/>
      <c r="F35" s="178"/>
      <c r="G35" s="178"/>
    </row>
    <row r="36" spans="1:7" ht="9" customHeight="1" thickBot="1" x14ac:dyDescent="0.3">
      <c r="C36" s="8"/>
      <c r="D36" s="8"/>
    </row>
    <row r="37" spans="1:7" ht="17.25" thickTop="1" thickBot="1" x14ac:dyDescent="0.3">
      <c r="B37" s="10"/>
      <c r="C37" s="4" t="s">
        <v>18</v>
      </c>
      <c r="E37" s="10"/>
      <c r="F37" s="176" t="s">
        <v>26</v>
      </c>
      <c r="G37" s="177"/>
    </row>
    <row r="38" spans="1:7" ht="17.25" thickTop="1" thickBot="1" x14ac:dyDescent="0.3">
      <c r="B38" s="10"/>
      <c r="C38" s="4" t="s">
        <v>19</v>
      </c>
      <c r="E38" s="10"/>
      <c r="F38" s="176" t="s">
        <v>27</v>
      </c>
      <c r="G38" s="177"/>
    </row>
    <row r="39" spans="1:7" ht="17.25" thickTop="1" thickBot="1" x14ac:dyDescent="0.3">
      <c r="B39" s="10"/>
      <c r="C39" s="176" t="s">
        <v>20</v>
      </c>
      <c r="D39" s="179"/>
      <c r="E39" s="10"/>
      <c r="F39" s="176" t="s">
        <v>28</v>
      </c>
      <c r="G39" s="177"/>
    </row>
    <row r="40" spans="1:7" ht="17.25" thickTop="1" thickBot="1" x14ac:dyDescent="0.3">
      <c r="B40" s="10"/>
      <c r="C40" s="4" t="s">
        <v>21</v>
      </c>
      <c r="E40" s="10"/>
      <c r="F40" s="176" t="s">
        <v>29</v>
      </c>
      <c r="G40" s="177"/>
    </row>
    <row r="41" spans="1:7" ht="17.25" thickTop="1" thickBot="1" x14ac:dyDescent="0.3">
      <c r="B41" s="10"/>
      <c r="C41" s="4" t="s">
        <v>22</v>
      </c>
      <c r="E41" s="10"/>
      <c r="F41" s="176" t="s">
        <v>30</v>
      </c>
      <c r="G41" s="177"/>
    </row>
    <row r="42" spans="1:7" ht="17.25" thickTop="1" thickBot="1" x14ac:dyDescent="0.3">
      <c r="B42" s="10"/>
      <c r="C42" s="4" t="s">
        <v>23</v>
      </c>
      <c r="E42" s="10"/>
      <c r="F42" s="176" t="s">
        <v>31</v>
      </c>
      <c r="G42" s="177"/>
    </row>
    <row r="43" spans="1:7" ht="17.25" thickTop="1" thickBot="1" x14ac:dyDescent="0.3">
      <c r="B43" s="10"/>
      <c r="C43" s="4" t="s">
        <v>24</v>
      </c>
      <c r="E43" s="10"/>
      <c r="F43" s="176" t="s">
        <v>32</v>
      </c>
      <c r="G43" s="177"/>
    </row>
    <row r="44" spans="1:7" ht="16.5" thickTop="1" x14ac:dyDescent="0.25">
      <c r="F44" s="12"/>
      <c r="G44" s="12"/>
    </row>
  </sheetData>
  <mergeCells count="48">
    <mergeCell ref="A30:B30"/>
    <mergeCell ref="A7:B7"/>
    <mergeCell ref="A9:B9"/>
    <mergeCell ref="A11:B11"/>
    <mergeCell ref="A13:B13"/>
    <mergeCell ref="A23:B23"/>
    <mergeCell ref="A25:B25"/>
    <mergeCell ref="A28:B28"/>
    <mergeCell ref="A29:B29"/>
    <mergeCell ref="A26:B26"/>
    <mergeCell ref="A27:B27"/>
    <mergeCell ref="A31:B31"/>
    <mergeCell ref="E31:G31"/>
    <mergeCell ref="E32:G32"/>
    <mergeCell ref="E33:G33"/>
    <mergeCell ref="A35:B35"/>
    <mergeCell ref="D15:E15"/>
    <mergeCell ref="D17:E17"/>
    <mergeCell ref="D13:E13"/>
    <mergeCell ref="D19:E19"/>
    <mergeCell ref="D21:E21"/>
    <mergeCell ref="F1:G1"/>
    <mergeCell ref="F2:G2"/>
    <mergeCell ref="C3:G3"/>
    <mergeCell ref="C5:G5"/>
    <mergeCell ref="C35:G35"/>
    <mergeCell ref="D20:G20"/>
    <mergeCell ref="D14:G14"/>
    <mergeCell ref="D16:G16"/>
    <mergeCell ref="D18:G18"/>
    <mergeCell ref="C24:G24"/>
    <mergeCell ref="D7:G7"/>
    <mergeCell ref="D9:G9"/>
    <mergeCell ref="D8:G8"/>
    <mergeCell ref="D10:G10"/>
    <mergeCell ref="D11:G11"/>
    <mergeCell ref="D25:E25"/>
    <mergeCell ref="F43:G43"/>
    <mergeCell ref="C39:D39"/>
    <mergeCell ref="F37:G37"/>
    <mergeCell ref="F38:G38"/>
    <mergeCell ref="F39:G39"/>
    <mergeCell ref="F40:G40"/>
    <mergeCell ref="D30:E30"/>
    <mergeCell ref="F41:G41"/>
    <mergeCell ref="D29:E29"/>
    <mergeCell ref="D28:E28"/>
    <mergeCell ref="F42:G42"/>
  </mergeCells>
  <pageMargins left="0.34" right="0.35" top="0.26" bottom="0.26" header="0.16" footer="0.16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topLeftCell="A9" zoomScaleSheetLayoutView="100" workbookViewId="0">
      <selection activeCell="F22" sqref="F22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62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63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64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56" t="s">
        <v>51</v>
      </c>
      <c r="E13" s="158"/>
      <c r="F13" s="45" t="s">
        <v>37</v>
      </c>
      <c r="G13" s="22" t="s">
        <v>48</v>
      </c>
      <c r="H13" s="7"/>
    </row>
    <row r="14" spans="1:8" ht="9.75" customHeight="1" x14ac:dyDescent="0.25">
      <c r="A14" s="23"/>
      <c r="B14" s="23"/>
      <c r="C14" s="2"/>
      <c r="D14" s="154"/>
      <c r="E14" s="154"/>
      <c r="F14" s="154"/>
      <c r="G14" s="154"/>
    </row>
    <row r="15" spans="1:8" ht="18.75" customHeight="1" x14ac:dyDescent="0.25">
      <c r="A15" s="23"/>
      <c r="B15" s="23"/>
      <c r="C15" s="2" t="s">
        <v>6</v>
      </c>
      <c r="D15" s="156">
        <v>93.298000000000002</v>
      </c>
      <c r="E15" s="158"/>
      <c r="F15" s="28">
        <v>1.1830000000000001</v>
      </c>
      <c r="G15" s="28">
        <f>D15+F15</f>
        <v>94.481000000000009</v>
      </c>
    </row>
    <row r="16" spans="1:8" ht="10.5" customHeight="1" x14ac:dyDescent="0.25">
      <c r="A16" s="23"/>
      <c r="B16" s="23"/>
      <c r="C16" s="2"/>
      <c r="D16" s="154"/>
      <c r="E16" s="154"/>
      <c r="F16" s="154"/>
      <c r="G16" s="154"/>
    </row>
    <row r="17" spans="1:8" ht="21" customHeight="1" x14ac:dyDescent="0.25">
      <c r="A17" s="23"/>
      <c r="B17" s="23"/>
      <c r="C17" s="2" t="s">
        <v>7</v>
      </c>
      <c r="D17" s="156">
        <f>D15</f>
        <v>93.298000000000002</v>
      </c>
      <c r="E17" s="158"/>
      <c r="F17" s="28">
        <v>0.59099999999999997</v>
      </c>
      <c r="G17" s="28">
        <f>D17+F17</f>
        <v>93.888999999999996</v>
      </c>
    </row>
    <row r="18" spans="1:8" ht="8.25" customHeight="1" x14ac:dyDescent="0.25">
      <c r="A18" s="23"/>
      <c r="B18" s="23"/>
      <c r="C18" s="2"/>
      <c r="D18" s="154"/>
      <c r="E18" s="154"/>
      <c r="F18" s="154"/>
      <c r="G18" s="154"/>
    </row>
    <row r="19" spans="1:8" ht="21" customHeight="1" x14ac:dyDescent="0.25">
      <c r="A19" s="23"/>
      <c r="B19" s="23"/>
      <c r="C19" s="2" t="s">
        <v>8</v>
      </c>
      <c r="D19" s="167">
        <v>0</v>
      </c>
      <c r="E19" s="168"/>
      <c r="F19" s="51">
        <v>0.32650000000000001</v>
      </c>
      <c r="G19" s="51">
        <f>D19+F19</f>
        <v>0.32650000000000001</v>
      </c>
    </row>
    <row r="20" spans="1:8" ht="7.5" customHeight="1" x14ac:dyDescent="0.25">
      <c r="A20" s="23"/>
      <c r="B20" s="23"/>
      <c r="C20" s="2"/>
      <c r="D20" s="154"/>
      <c r="E20" s="154"/>
      <c r="F20" s="154"/>
      <c r="G20" s="154"/>
    </row>
    <row r="21" spans="1:8" ht="21" customHeight="1" x14ac:dyDescent="0.25">
      <c r="A21" s="23"/>
      <c r="B21" s="23"/>
      <c r="C21" s="2" t="s">
        <v>9</v>
      </c>
      <c r="D21" s="202">
        <f>46.646+45.602</f>
        <v>92.24799999999999</v>
      </c>
      <c r="E21" s="203"/>
      <c r="F21" s="28">
        <f>12.768+0.238+F19</f>
        <v>13.3325</v>
      </c>
      <c r="G21" s="28">
        <f>D21+F21</f>
        <v>105.58049999999999</v>
      </c>
      <c r="H21" s="4">
        <v>13.124000000000001</v>
      </c>
    </row>
    <row r="22" spans="1:8" ht="9" customHeight="1" x14ac:dyDescent="0.25">
      <c r="A22" s="23"/>
      <c r="B22" s="23"/>
      <c r="C22" s="2"/>
      <c r="D22" s="2"/>
    </row>
    <row r="23" spans="1:8" ht="21.75" customHeight="1" x14ac:dyDescent="0.25">
      <c r="A23" s="154">
        <v>5</v>
      </c>
      <c r="B23" s="154"/>
      <c r="C23" s="9" t="s">
        <v>10</v>
      </c>
      <c r="D23" s="9"/>
      <c r="E23" s="6"/>
    </row>
    <row r="24" spans="1:8" x14ac:dyDescent="0.25">
      <c r="C24" s="163" t="s">
        <v>11</v>
      </c>
      <c r="D24" s="163"/>
      <c r="E24" s="163"/>
      <c r="F24" s="163"/>
      <c r="G24" s="163"/>
    </row>
    <row r="25" spans="1:8" s="11" customFormat="1" ht="27" customHeight="1" x14ac:dyDescent="0.25">
      <c r="A25" s="169" t="s">
        <v>12</v>
      </c>
      <c r="B25" s="169"/>
      <c r="C25" s="14" t="s">
        <v>13</v>
      </c>
      <c r="D25" s="170" t="s">
        <v>14</v>
      </c>
      <c r="E25" s="171"/>
      <c r="F25" s="14" t="s">
        <v>15</v>
      </c>
      <c r="G25" s="14" t="s">
        <v>16</v>
      </c>
    </row>
    <row r="26" spans="1:8" x14ac:dyDescent="0.25">
      <c r="A26" s="172"/>
      <c r="B26" s="172"/>
      <c r="C26" s="41" t="s">
        <v>160</v>
      </c>
      <c r="D26" s="173">
        <v>0</v>
      </c>
      <c r="E26" s="174"/>
      <c r="F26" s="68">
        <v>0</v>
      </c>
      <c r="G26" s="68">
        <v>0</v>
      </c>
      <c r="H26" s="69"/>
    </row>
    <row r="28" spans="1:8" ht="19.5" customHeight="1" x14ac:dyDescent="0.25">
      <c r="A28" s="175">
        <v>6</v>
      </c>
      <c r="B28" s="175"/>
      <c r="C28" s="4" t="s">
        <v>17</v>
      </c>
      <c r="E28" s="172"/>
      <c r="F28" s="172"/>
      <c r="G28" s="172"/>
    </row>
    <row r="29" spans="1:8" ht="19.5" customHeight="1" x14ac:dyDescent="0.25">
      <c r="E29" s="172"/>
      <c r="F29" s="172"/>
      <c r="G29" s="172"/>
    </row>
    <row r="30" spans="1:8" ht="19.5" customHeight="1" x14ac:dyDescent="0.25">
      <c r="E30" s="172"/>
      <c r="F30" s="172"/>
      <c r="G30" s="172"/>
    </row>
    <row r="32" spans="1:8" x14ac:dyDescent="0.25">
      <c r="A32" s="175">
        <v>7</v>
      </c>
      <c r="B32" s="175"/>
      <c r="C32" s="178" t="s">
        <v>25</v>
      </c>
      <c r="D32" s="178"/>
      <c r="E32" s="178"/>
      <c r="F32" s="178"/>
      <c r="G32" s="178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18</v>
      </c>
      <c r="E34" s="10"/>
      <c r="F34" s="176" t="s">
        <v>26</v>
      </c>
      <c r="G34" s="177"/>
    </row>
    <row r="35" spans="2:7" ht="17.25" thickTop="1" thickBot="1" x14ac:dyDescent="0.3">
      <c r="B35" s="10"/>
      <c r="C35" s="4" t="s">
        <v>19</v>
      </c>
      <c r="E35" s="10"/>
      <c r="F35" s="176" t="s">
        <v>27</v>
      </c>
      <c r="G35" s="177"/>
    </row>
    <row r="36" spans="2:7" ht="17.25" thickTop="1" thickBot="1" x14ac:dyDescent="0.3">
      <c r="B36" s="10"/>
      <c r="C36" s="176" t="s">
        <v>20</v>
      </c>
      <c r="D36" s="179"/>
      <c r="E36" s="10"/>
      <c r="F36" s="176" t="s">
        <v>28</v>
      </c>
      <c r="G36" s="177"/>
    </row>
    <row r="37" spans="2:7" ht="17.25" thickTop="1" thickBot="1" x14ac:dyDescent="0.3">
      <c r="B37" s="10"/>
      <c r="C37" s="4" t="s">
        <v>21</v>
      </c>
      <c r="E37" s="10"/>
      <c r="F37" s="176" t="s">
        <v>29</v>
      </c>
      <c r="G37" s="177"/>
    </row>
    <row r="38" spans="2:7" ht="17.25" thickTop="1" thickBot="1" x14ac:dyDescent="0.3">
      <c r="B38" s="10"/>
      <c r="C38" s="4" t="s">
        <v>22</v>
      </c>
      <c r="E38" s="10"/>
      <c r="F38" s="176" t="s">
        <v>30</v>
      </c>
      <c r="G38" s="177"/>
    </row>
    <row r="39" spans="2:7" ht="17.25" thickTop="1" thickBot="1" x14ac:dyDescent="0.3">
      <c r="B39" s="10"/>
      <c r="C39" s="4" t="s">
        <v>23</v>
      </c>
      <c r="E39" s="10"/>
      <c r="F39" s="176" t="s">
        <v>31</v>
      </c>
      <c r="G39" s="177"/>
    </row>
    <row r="40" spans="2:7" ht="17.25" thickTop="1" thickBot="1" x14ac:dyDescent="0.3">
      <c r="B40" s="10"/>
      <c r="C40" s="4" t="s">
        <v>24</v>
      </c>
      <c r="E40" s="10"/>
      <c r="F40" s="176" t="s">
        <v>32</v>
      </c>
      <c r="G40" s="177"/>
    </row>
    <row r="41" spans="2:7" ht="16.5" thickTop="1" x14ac:dyDescent="0.25">
      <c r="F41" s="25"/>
      <c r="G41" s="25"/>
    </row>
  </sheetData>
  <mergeCells count="42"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  <mergeCell ref="A25:B25"/>
    <mergeCell ref="D25:E25"/>
    <mergeCell ref="A26:B26"/>
    <mergeCell ref="D26:E26"/>
    <mergeCell ref="E30:G30"/>
    <mergeCell ref="A28:B28"/>
    <mergeCell ref="E28:G28"/>
    <mergeCell ref="E29:G29"/>
    <mergeCell ref="C24:G24"/>
    <mergeCell ref="A13:B13"/>
    <mergeCell ref="D14:G14"/>
    <mergeCell ref="D15:E15"/>
    <mergeCell ref="D16:G16"/>
    <mergeCell ref="D17:E17"/>
    <mergeCell ref="D13:E13"/>
    <mergeCell ref="D18:G18"/>
    <mergeCell ref="D20:G20"/>
    <mergeCell ref="A23:B23"/>
    <mergeCell ref="D19:E19"/>
    <mergeCell ref="D21:E21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view="pageBreakPreview" topLeftCell="A9" zoomScaleSheetLayoutView="100" workbookViewId="0">
      <selection activeCell="D23" sqref="D23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69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81.75" customHeight="1" x14ac:dyDescent="0.25">
      <c r="A9" s="154">
        <v>2</v>
      </c>
      <c r="B9" s="154"/>
      <c r="C9" s="2" t="s">
        <v>1</v>
      </c>
      <c r="D9" s="180" t="s">
        <v>70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64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54">
        <v>4</v>
      </c>
      <c r="B13" s="154"/>
      <c r="C13" s="2" t="s">
        <v>47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22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56">
        <v>40.051000000000002</v>
      </c>
      <c r="E16" s="158"/>
      <c r="F16" s="28">
        <v>3.37</v>
      </c>
      <c r="G16" s="28">
        <f>D16+F16</f>
        <v>43.420999999999999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20.025500000000001</v>
      </c>
      <c r="E18" s="166"/>
      <c r="F18" s="28">
        <v>1.6850000000000001</v>
      </c>
      <c r="G18" s="28">
        <f>D18+F18</f>
        <v>21.7105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96">
        <v>0</v>
      </c>
      <c r="E20" s="197"/>
      <c r="F20" s="52">
        <v>0</v>
      </c>
      <c r="G20" s="51">
        <f>D20+F20</f>
        <v>0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98">
        <v>56.296999999999997</v>
      </c>
      <c r="E22" s="204"/>
      <c r="F22" s="48">
        <v>0</v>
      </c>
      <c r="G22" s="28">
        <f>D22+F22</f>
        <v>56.296999999999997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205"/>
      <c r="B27" s="205"/>
      <c r="C27" s="71">
        <v>0</v>
      </c>
      <c r="D27" s="173">
        <v>0</v>
      </c>
      <c r="E27" s="174"/>
      <c r="F27" s="70">
        <v>0</v>
      </c>
      <c r="G27" s="70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>
      <c r="F42" s="25"/>
      <c r="G42" s="25"/>
    </row>
  </sheetData>
  <mergeCells count="42">
    <mergeCell ref="F41:G41"/>
    <mergeCell ref="D16:E16"/>
    <mergeCell ref="E31:G31"/>
    <mergeCell ref="D19:G19"/>
    <mergeCell ref="D21:G21"/>
    <mergeCell ref="C37:D37"/>
    <mergeCell ref="F37:G37"/>
    <mergeCell ref="F38:G38"/>
    <mergeCell ref="F39:G39"/>
    <mergeCell ref="F40:G40"/>
    <mergeCell ref="E30:G30"/>
    <mergeCell ref="A33:B33"/>
    <mergeCell ref="C33:G33"/>
    <mergeCell ref="F35:G35"/>
    <mergeCell ref="F36:G36"/>
    <mergeCell ref="A26:B26"/>
    <mergeCell ref="D26:E26"/>
    <mergeCell ref="A27:B27"/>
    <mergeCell ref="D27:E27"/>
    <mergeCell ref="A29:B29"/>
    <mergeCell ref="E29:G29"/>
    <mergeCell ref="A24:B24"/>
    <mergeCell ref="C25:G25"/>
    <mergeCell ref="A13:B13"/>
    <mergeCell ref="D13:G13"/>
    <mergeCell ref="D14:E14"/>
    <mergeCell ref="D17:G17"/>
    <mergeCell ref="D18:E18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5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4" customWidth="1"/>
    <col min="7" max="7" width="17" style="44" customWidth="1"/>
    <col min="8" max="16384" width="9.140625" style="4"/>
  </cols>
  <sheetData>
    <row r="1" spans="1:8" x14ac:dyDescent="0.25">
      <c r="F1" s="151" t="s">
        <v>4</v>
      </c>
      <c r="G1" s="151"/>
    </row>
    <row r="2" spans="1:8" x14ac:dyDescent="0.25">
      <c r="F2" s="151" t="s">
        <v>5</v>
      </c>
      <c r="G2" s="151"/>
    </row>
    <row r="3" spans="1:8" ht="33" customHeight="1" x14ac:dyDescent="0.25">
      <c r="C3" s="152" t="s">
        <v>33</v>
      </c>
      <c r="D3" s="153"/>
      <c r="E3" s="153"/>
      <c r="F3" s="153"/>
      <c r="G3" s="153"/>
    </row>
    <row r="4" spans="1:8" ht="10.5" customHeight="1" x14ac:dyDescent="0.25">
      <c r="C4" s="13"/>
      <c r="D4" s="24"/>
      <c r="E4" s="24"/>
    </row>
    <row r="5" spans="1:8" ht="33" customHeight="1" x14ac:dyDescent="0.25">
      <c r="C5" s="152" t="s">
        <v>34</v>
      </c>
      <c r="D5" s="152"/>
      <c r="E5" s="152"/>
      <c r="F5" s="152"/>
      <c r="G5" s="152"/>
    </row>
    <row r="6" spans="1:8" ht="9.75" customHeight="1" x14ac:dyDescent="0.25"/>
    <row r="7" spans="1:8" ht="22.5" customHeight="1" x14ac:dyDescent="0.25">
      <c r="A7" s="154">
        <v>1</v>
      </c>
      <c r="B7" s="154"/>
      <c r="C7" s="2" t="s">
        <v>0</v>
      </c>
      <c r="D7" s="155" t="s">
        <v>88</v>
      </c>
      <c r="E7" s="155"/>
      <c r="F7" s="155"/>
      <c r="G7" s="155"/>
      <c r="H7" s="7"/>
    </row>
    <row r="8" spans="1:8" ht="9.75" customHeight="1" x14ac:dyDescent="0.25">
      <c r="A8" s="23"/>
      <c r="B8" s="23"/>
      <c r="C8" s="2"/>
      <c r="D8" s="154"/>
      <c r="E8" s="154"/>
      <c r="F8" s="154"/>
      <c r="G8" s="154"/>
      <c r="H8" s="7"/>
    </row>
    <row r="9" spans="1:8" ht="63.75" customHeight="1" x14ac:dyDescent="0.25">
      <c r="A9" s="154">
        <v>2</v>
      </c>
      <c r="B9" s="154"/>
      <c r="C9" s="2" t="s">
        <v>1</v>
      </c>
      <c r="D9" s="180" t="s">
        <v>89</v>
      </c>
      <c r="E9" s="180"/>
      <c r="F9" s="180"/>
      <c r="G9" s="180"/>
      <c r="H9" s="7"/>
    </row>
    <row r="10" spans="1:8" ht="9.75" customHeight="1" x14ac:dyDescent="0.25">
      <c r="A10" s="23"/>
      <c r="B10" s="23"/>
      <c r="C10" s="2"/>
      <c r="D10" s="154"/>
      <c r="E10" s="154"/>
      <c r="F10" s="154"/>
      <c r="G10" s="154"/>
      <c r="H10" s="7"/>
    </row>
    <row r="11" spans="1:8" ht="21" customHeight="1" x14ac:dyDescent="0.25">
      <c r="A11" s="154">
        <v>3</v>
      </c>
      <c r="B11" s="154"/>
      <c r="C11" s="2" t="s">
        <v>2</v>
      </c>
      <c r="D11" s="181" t="s">
        <v>53</v>
      </c>
      <c r="E11" s="181"/>
      <c r="F11" s="181"/>
      <c r="G11" s="181"/>
      <c r="H11" s="7"/>
    </row>
    <row r="12" spans="1:8" ht="8.25" customHeight="1" x14ac:dyDescent="0.25">
      <c r="A12" s="23"/>
      <c r="B12" s="23"/>
      <c r="C12" s="2"/>
      <c r="D12" s="21"/>
      <c r="E12" s="21"/>
      <c r="F12" s="38"/>
      <c r="G12" s="38"/>
      <c r="H12" s="7"/>
    </row>
    <row r="13" spans="1:8" ht="21" customHeight="1" x14ac:dyDescent="0.25">
      <c r="A13" s="154">
        <v>4</v>
      </c>
      <c r="B13" s="154"/>
      <c r="C13" s="2" t="s">
        <v>90</v>
      </c>
      <c r="D13" s="164"/>
      <c r="E13" s="164"/>
      <c r="F13" s="164"/>
      <c r="G13" s="164"/>
      <c r="H13" s="7"/>
    </row>
    <row r="14" spans="1:8" ht="21" customHeight="1" x14ac:dyDescent="0.25">
      <c r="A14" s="23"/>
      <c r="B14" s="23"/>
      <c r="C14" s="2"/>
      <c r="D14" s="156" t="s">
        <v>50</v>
      </c>
      <c r="E14" s="158"/>
      <c r="F14" s="45" t="s">
        <v>37</v>
      </c>
      <c r="G14" s="45" t="s">
        <v>48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6</v>
      </c>
      <c r="D16" s="165">
        <v>1</v>
      </c>
      <c r="E16" s="166"/>
      <c r="F16" s="28">
        <v>0</v>
      </c>
      <c r="G16" s="28">
        <f>F16+D16</f>
        <v>1</v>
      </c>
    </row>
    <row r="17" spans="1:7" ht="10.5" customHeight="1" x14ac:dyDescent="0.25">
      <c r="A17" s="23"/>
      <c r="B17" s="23"/>
      <c r="C17" s="2"/>
      <c r="D17" s="154"/>
      <c r="E17" s="154"/>
      <c r="F17" s="154"/>
      <c r="G17" s="154"/>
    </row>
    <row r="18" spans="1:7" ht="21" customHeight="1" x14ac:dyDescent="0.25">
      <c r="A18" s="23"/>
      <c r="B18" s="23"/>
      <c r="C18" s="2" t="s">
        <v>7</v>
      </c>
      <c r="D18" s="165">
        <v>0.25</v>
      </c>
      <c r="E18" s="166"/>
      <c r="F18" s="28">
        <v>0</v>
      </c>
      <c r="G18" s="28">
        <f>F18+D18</f>
        <v>0.25</v>
      </c>
    </row>
    <row r="19" spans="1:7" ht="8.25" customHeight="1" x14ac:dyDescent="0.25">
      <c r="A19" s="23"/>
      <c r="B19" s="23"/>
      <c r="C19" s="2"/>
      <c r="D19" s="154"/>
      <c r="E19" s="154"/>
      <c r="F19" s="154"/>
      <c r="G19" s="154"/>
    </row>
    <row r="20" spans="1:7" ht="21" customHeight="1" x14ac:dyDescent="0.25">
      <c r="A20" s="23"/>
      <c r="B20" s="23"/>
      <c r="C20" s="2" t="s">
        <v>8</v>
      </c>
      <c r="D20" s="167">
        <v>0</v>
      </c>
      <c r="E20" s="168"/>
      <c r="F20" s="51">
        <v>0</v>
      </c>
      <c r="G20" s="51">
        <f>F20+D20</f>
        <v>0</v>
      </c>
    </row>
    <row r="21" spans="1:7" ht="7.5" customHeight="1" x14ac:dyDescent="0.25">
      <c r="A21" s="23"/>
      <c r="B21" s="23"/>
      <c r="C21" s="2"/>
      <c r="D21" s="154"/>
      <c r="E21" s="154"/>
      <c r="F21" s="154"/>
      <c r="G21" s="154"/>
    </row>
    <row r="22" spans="1:7" ht="21" customHeight="1" x14ac:dyDescent="0.25">
      <c r="A22" s="23"/>
      <c r="B22" s="23"/>
      <c r="C22" s="2" t="s">
        <v>9</v>
      </c>
      <c r="D22" s="165">
        <f>47.137</f>
        <v>47.137</v>
      </c>
      <c r="E22" s="166"/>
      <c r="F22" s="28">
        <v>0</v>
      </c>
      <c r="G22" s="28">
        <f>F22+D22</f>
        <v>47.137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54">
        <v>5</v>
      </c>
      <c r="B24" s="154"/>
      <c r="C24" s="9" t="s">
        <v>10</v>
      </c>
      <c r="D24" s="9"/>
      <c r="E24" s="6"/>
    </row>
    <row r="25" spans="1:7" x14ac:dyDescent="0.25">
      <c r="C25" s="163" t="s">
        <v>11</v>
      </c>
      <c r="D25" s="163"/>
      <c r="E25" s="163"/>
      <c r="F25" s="163"/>
      <c r="G25" s="163"/>
    </row>
    <row r="26" spans="1:7" s="11" customFormat="1" ht="27" customHeight="1" x14ac:dyDescent="0.25">
      <c r="A26" s="169" t="s">
        <v>12</v>
      </c>
      <c r="B26" s="169"/>
      <c r="C26" s="14" t="s">
        <v>13</v>
      </c>
      <c r="D26" s="170" t="s">
        <v>14</v>
      </c>
      <c r="E26" s="171"/>
      <c r="F26" s="14" t="s">
        <v>15</v>
      </c>
      <c r="G26" s="14" t="s">
        <v>16</v>
      </c>
    </row>
    <row r="27" spans="1:7" x14ac:dyDescent="0.25">
      <c r="A27" s="172"/>
      <c r="B27" s="172"/>
      <c r="C27" s="71">
        <v>0</v>
      </c>
      <c r="D27" s="173">
        <v>0</v>
      </c>
      <c r="E27" s="174"/>
      <c r="F27" s="71">
        <v>0</v>
      </c>
      <c r="G27" s="71">
        <v>0</v>
      </c>
    </row>
    <row r="29" spans="1:7" ht="19.5" customHeight="1" x14ac:dyDescent="0.25">
      <c r="A29" s="175">
        <v>6</v>
      </c>
      <c r="B29" s="175"/>
      <c r="C29" s="4" t="s">
        <v>17</v>
      </c>
      <c r="E29" s="172"/>
      <c r="F29" s="172"/>
      <c r="G29" s="172"/>
    </row>
    <row r="30" spans="1:7" ht="19.5" customHeight="1" x14ac:dyDescent="0.25">
      <c r="E30" s="172"/>
      <c r="F30" s="172"/>
      <c r="G30" s="172"/>
    </row>
    <row r="31" spans="1:7" ht="19.5" customHeight="1" x14ac:dyDescent="0.25">
      <c r="E31" s="172"/>
      <c r="F31" s="172"/>
      <c r="G31" s="172"/>
    </row>
    <row r="33" spans="1:7" x14ac:dyDescent="0.25">
      <c r="A33" s="175">
        <v>7</v>
      </c>
      <c r="B33" s="175"/>
      <c r="C33" s="178" t="s">
        <v>25</v>
      </c>
      <c r="D33" s="178"/>
      <c r="E33" s="178"/>
      <c r="F33" s="178"/>
      <c r="G33" s="178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18</v>
      </c>
      <c r="E35" s="10"/>
      <c r="F35" s="176" t="s">
        <v>26</v>
      </c>
      <c r="G35" s="177"/>
    </row>
    <row r="36" spans="1:7" ht="17.25" thickTop="1" thickBot="1" x14ac:dyDescent="0.3">
      <c r="B36" s="10"/>
      <c r="C36" s="4" t="s">
        <v>19</v>
      </c>
      <c r="E36" s="10"/>
      <c r="F36" s="176" t="s">
        <v>27</v>
      </c>
      <c r="G36" s="177"/>
    </row>
    <row r="37" spans="1:7" ht="17.25" thickTop="1" thickBot="1" x14ac:dyDescent="0.3">
      <c r="B37" s="10"/>
      <c r="C37" s="176" t="s">
        <v>20</v>
      </c>
      <c r="D37" s="179"/>
      <c r="E37" s="10"/>
      <c r="F37" s="176" t="s">
        <v>28</v>
      </c>
      <c r="G37" s="177"/>
    </row>
    <row r="38" spans="1:7" ht="17.25" thickTop="1" thickBot="1" x14ac:dyDescent="0.3">
      <c r="B38" s="10"/>
      <c r="C38" s="4" t="s">
        <v>21</v>
      </c>
      <c r="E38" s="10"/>
      <c r="F38" s="176" t="s">
        <v>29</v>
      </c>
      <c r="G38" s="177"/>
    </row>
    <row r="39" spans="1:7" ht="17.25" thickTop="1" thickBot="1" x14ac:dyDescent="0.3">
      <c r="B39" s="10"/>
      <c r="C39" s="4" t="s">
        <v>22</v>
      </c>
      <c r="E39" s="10"/>
      <c r="F39" s="176" t="s">
        <v>30</v>
      </c>
      <c r="G39" s="177"/>
    </row>
    <row r="40" spans="1:7" ht="17.25" thickTop="1" thickBot="1" x14ac:dyDescent="0.3">
      <c r="B40" s="10"/>
      <c r="C40" s="4" t="s">
        <v>23</v>
      </c>
      <c r="E40" s="10"/>
      <c r="F40" s="176" t="s">
        <v>31</v>
      </c>
      <c r="G40" s="177"/>
    </row>
    <row r="41" spans="1:7" ht="17.25" thickTop="1" thickBot="1" x14ac:dyDescent="0.3">
      <c r="B41" s="10"/>
      <c r="C41" s="4" t="s">
        <v>24</v>
      </c>
      <c r="E41" s="10"/>
      <c r="F41" s="176" t="s">
        <v>32</v>
      </c>
      <c r="G41" s="177"/>
    </row>
    <row r="42" spans="1:7" ht="16.5" thickTop="1" x14ac:dyDescent="0.25"/>
  </sheetData>
  <mergeCells count="42"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  <mergeCell ref="A26:B26"/>
    <mergeCell ref="D26:E26"/>
    <mergeCell ref="A27:B27"/>
    <mergeCell ref="D27:E27"/>
    <mergeCell ref="E31:G31"/>
    <mergeCell ref="A29:B29"/>
    <mergeCell ref="E29:G29"/>
    <mergeCell ref="E30:G30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10</vt:i4>
      </vt:variant>
    </vt:vector>
  </HeadingPairs>
  <TitlesOfParts>
    <vt:vector size="57" baseType="lpstr">
      <vt:lpstr>status</vt:lpstr>
      <vt:lpstr>73.</vt:lpstr>
      <vt:lpstr>74.</vt:lpstr>
      <vt:lpstr>75.</vt:lpstr>
      <vt:lpstr>76.</vt:lpstr>
      <vt:lpstr>77.</vt:lpstr>
      <vt:lpstr>78.</vt:lpstr>
      <vt:lpstr>79.</vt:lpstr>
      <vt:lpstr>80.</vt:lpstr>
      <vt:lpstr>81.</vt:lpstr>
      <vt:lpstr>82.</vt:lpstr>
      <vt:lpstr>83.</vt:lpstr>
      <vt:lpstr>84.</vt:lpstr>
      <vt:lpstr>85.</vt:lpstr>
      <vt:lpstr>86.</vt:lpstr>
      <vt:lpstr>87.</vt:lpstr>
      <vt:lpstr>88.</vt:lpstr>
      <vt:lpstr>89.</vt:lpstr>
      <vt:lpstr>90.</vt:lpstr>
      <vt:lpstr>91.</vt:lpstr>
      <vt:lpstr>92.</vt:lpstr>
      <vt:lpstr>93.</vt:lpstr>
      <vt:lpstr>94</vt:lpstr>
      <vt:lpstr>95.</vt:lpstr>
      <vt:lpstr>96.</vt:lpstr>
      <vt:lpstr>97.</vt:lpstr>
      <vt:lpstr>98.</vt:lpstr>
      <vt:lpstr>99.</vt:lpstr>
      <vt:lpstr>100.</vt:lpstr>
      <vt:lpstr>101.</vt:lpstr>
      <vt:lpstr>102.</vt:lpstr>
      <vt:lpstr>103.</vt:lpstr>
      <vt:lpstr>104.</vt:lpstr>
      <vt:lpstr>105.</vt:lpstr>
      <vt:lpstr>106.</vt:lpstr>
      <vt:lpstr>107.</vt:lpstr>
      <vt:lpstr>108.</vt:lpstr>
      <vt:lpstr>109.</vt:lpstr>
      <vt:lpstr>110.</vt:lpstr>
      <vt:lpstr>111.</vt:lpstr>
      <vt:lpstr>112.</vt:lpstr>
      <vt:lpstr>113.</vt:lpstr>
      <vt:lpstr>114.</vt:lpstr>
      <vt:lpstr>115.</vt:lpstr>
      <vt:lpstr>116.</vt:lpstr>
      <vt:lpstr>117.</vt:lpstr>
      <vt:lpstr>118.</vt:lpstr>
      <vt:lpstr>'74.'!Print_Area</vt:lpstr>
      <vt:lpstr>'76.'!Print_Area</vt:lpstr>
      <vt:lpstr>'77.'!Print_Area</vt:lpstr>
      <vt:lpstr>'78.'!Print_Area</vt:lpstr>
      <vt:lpstr>'81.'!Print_Area</vt:lpstr>
      <vt:lpstr>'83.'!Print_Area</vt:lpstr>
      <vt:lpstr>'84.'!Print_Area</vt:lpstr>
      <vt:lpstr>'85.'!Print_Area</vt:lpstr>
      <vt:lpstr>'95.'!Print_Area</vt:lpstr>
      <vt:lpstr>status!Print_Area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</dc:creator>
  <cp:lastModifiedBy>DELL</cp:lastModifiedBy>
  <cp:lastPrinted>2019-12-05T13:59:09Z</cp:lastPrinted>
  <dcterms:created xsi:type="dcterms:W3CDTF">2019-07-24T08:35:33Z</dcterms:created>
  <dcterms:modified xsi:type="dcterms:W3CDTF">2020-02-18T06:25:42Z</dcterms:modified>
</cp:coreProperties>
</file>